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rkas.sharepoint.com/Kliendisuhted/ri ja halduslepingud/YLEP 2022/RAM/Rahandusministeerium/Suur tn 3, Jõgeva/"/>
    </mc:Choice>
  </mc:AlternateContent>
  <xr:revisionPtr revIDLastSave="138" documentId="13_ncr:1_{CDB383A2-16B8-43F3-8C45-79A2C7F97638}" xr6:coauthVersionLast="47" xr6:coauthVersionMax="47" xr10:uidLastSave="{C79D9D36-7CF9-431D-B4E8-5418B936A678}"/>
  <bookViews>
    <workbookView xWindow="28680" yWindow="-3420" windowWidth="38640" windowHeight="21240" tabRatio="732" xr2:uid="{B906C3C8-2909-4D22-B05E-DF417D87965C}"/>
  </bookViews>
  <sheets>
    <sheet name="Lisa 3" sheetId="1" r:id="rId1"/>
    <sheet name="Abitabel" sheetId="6" r:id="rId2"/>
    <sheet name="Annuiteedigraafik BIL_al 07.22" sheetId="7" r:id="rId3"/>
    <sheet name="Annuiteedigraafik PT_al 07.22" sheetId="9" r:id="rId4"/>
    <sheet name="Annuiteedigraafik TS_al 07.22" sheetId="10"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adress" localSheetId="2">#REF!</definedName>
    <definedName name="Aadress" localSheetId="3">#REF!</definedName>
    <definedName name="Aadress" localSheetId="4">#REF!</definedName>
    <definedName name="Aadress">#REF!</definedName>
    <definedName name="aadress_asukoha_analüüs" localSheetId="2">#REF!</definedName>
    <definedName name="aadress_asukoha_analüüs" localSheetId="3">#REF!</definedName>
    <definedName name="aadress_asukoha_analüüs" localSheetId="4">#REF!</definedName>
    <definedName name="aadress_asukoha_analüüs">#REF!</definedName>
    <definedName name="aadress_asukohahinnang" localSheetId="2">#REF!</definedName>
    <definedName name="aadress_asukohahinnang" localSheetId="3">#REF!</definedName>
    <definedName name="aadress_asukohahinnang" localSheetId="4">#REF!</definedName>
    <definedName name="aadress_asukohahinnang">#REF!</definedName>
    <definedName name="aasta">#REF!</definedName>
    <definedName name="aeg">OFFSET('[1]Graafiku jaoks'!$B$1,0,'[1]Graafiku jaoks'!$D$17,1,'[1]Graafiku jaoks'!$D$20)</definedName>
    <definedName name="alge">OFFSET('[1]Graafiku jaoks'!$B$3,0,'[1]Graafiku jaoks'!$D$17,1,'[1]Graafiku jaoks'!$D$20)</definedName>
    <definedName name="Algus_veerg" localSheetId="2">#REF!</definedName>
    <definedName name="Algus_veerg" localSheetId="3">#REF!</definedName>
    <definedName name="Algus_veerg" localSheetId="4">#REF!</definedName>
    <definedName name="Algus_veerg">#REF!</definedName>
    <definedName name="ALL" localSheetId="2">#REF!</definedName>
    <definedName name="ALL" localSheetId="3">#REF!</definedName>
    <definedName name="ALL" localSheetId="4">#REF!</definedName>
    <definedName name="ALL">#REF!</definedName>
    <definedName name="andmed">[2]hinnad!$F$3:$BQ$32</definedName>
    <definedName name="andmed_kogemus">[2]arendaja_haldaja_kogemus!$B$2:$P$16</definedName>
    <definedName name="andmed_ruumide_sobivus">[2]üürniku_hinnangud!$F$2:$L$31</definedName>
    <definedName name="bilanss" localSheetId="2">#REF!</definedName>
    <definedName name="bilanss" localSheetId="3">#REF!</definedName>
    <definedName name="bilanss" localSheetId="4">#REF!</definedName>
    <definedName name="bilanss">#REF!</definedName>
    <definedName name="brutopind" localSheetId="2">#REF!</definedName>
    <definedName name="brutopind" localSheetId="3">#REF!</definedName>
    <definedName name="brutopind" localSheetId="4">#REF!</definedName>
    <definedName name="brutopind">#REF!</definedName>
    <definedName name="disk.määr">[2]algandmed!$B$1</definedName>
    <definedName name="eelarve_kokku" localSheetId="2">#REF!</definedName>
    <definedName name="eelarve_kokku" localSheetId="3">#REF!</definedName>
    <definedName name="eelarve_kokku" localSheetId="4">#REF!</definedName>
    <definedName name="eelarve_kokku">#REF!</definedName>
    <definedName name="erikülgsednurkterased" localSheetId="2">#REF!</definedName>
    <definedName name="erikülgsednurkterased" localSheetId="3">#REF!</definedName>
    <definedName name="erikülgsednurkterased" localSheetId="4">#REF!</definedName>
    <definedName name="erikülgsednurkterased">#REF!</definedName>
    <definedName name="erikülgsednurkterased140" localSheetId="2">#REF!</definedName>
    <definedName name="erikülgsednurkterased140" localSheetId="3">#REF!</definedName>
    <definedName name="erikülgsednurkterased140" localSheetId="4">#REF!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[3]platsikulud!$C$2</definedName>
    <definedName name="hinnang_asukoha_analüüs" localSheetId="2">#REF!</definedName>
    <definedName name="hinnang_asukoha_analüüs" localSheetId="3">#REF!</definedName>
    <definedName name="hinnang_asukoha_analüüs" localSheetId="4">#REF!</definedName>
    <definedName name="hinnang_asukoha_analüüs">#REF!</definedName>
    <definedName name="hüvitamine" localSheetId="2">#REF!</definedName>
    <definedName name="hüvitamine" localSheetId="3">#REF!</definedName>
    <definedName name="hüvitamine" localSheetId="4">#REF!</definedName>
    <definedName name="hüvitamine">#REF!</definedName>
    <definedName name="IPE" localSheetId="2">#REF!</definedName>
    <definedName name="IPE" localSheetId="3">#REF!</definedName>
    <definedName name="IPE" localSheetId="4">#REF!</definedName>
    <definedName name="IPE">#REF!</definedName>
    <definedName name="karkass">#REF!</definedName>
    <definedName name="karkassilisa">#REF!</definedName>
    <definedName name="katus">#REF!</definedName>
    <definedName name="kehtiv_IRR">[4]MUDEL!$BA$1</definedName>
    <definedName name="kestvus">[3]platsikulud!$C$3</definedName>
    <definedName name="kestvus2">[3]platsikulud!$G$7</definedName>
    <definedName name="Kinnistu" localSheetId="2">#REF!</definedName>
    <definedName name="Kinnistu" localSheetId="3">#REF!</definedName>
    <definedName name="Kinnistu" localSheetId="4">#REF!</definedName>
    <definedName name="Kinnistu">#REF!</definedName>
    <definedName name="Kinnistud" localSheetId="2">#REF!</definedName>
    <definedName name="Kinnistud" localSheetId="3">#REF!</definedName>
    <definedName name="Kinnistud" localSheetId="4">#REF!</definedName>
    <definedName name="Kinnistud">#REF!</definedName>
    <definedName name="kipsilisa" localSheetId="2">#REF!</definedName>
    <definedName name="kipsilisa" localSheetId="3">#REF!</definedName>
    <definedName name="kipsilisa" localSheetId="4">#REF!</definedName>
    <definedName name="kipsilisa">#REF!</definedName>
    <definedName name="kipsvaheseinad">#REF!</definedName>
    <definedName name="koo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[5]Koostamine!$C$2</definedName>
    <definedName name="liik" localSheetId="2">#REF!</definedName>
    <definedName name="liik" localSheetId="3">#REF!</definedName>
    <definedName name="liik" localSheetId="4">#REF!</definedName>
    <definedName name="liik">#REF!</definedName>
    <definedName name="LISA" localSheetId="2">#REF!</definedName>
    <definedName name="LISA" localSheetId="3">#REF!</definedName>
    <definedName name="LISA" localSheetId="4">#REF!</definedName>
    <definedName name="LISA">#REF!</definedName>
    <definedName name="lisakatuslagi" localSheetId="2">#REF!</definedName>
    <definedName name="lisakatuslagi" localSheetId="3">#REF!</definedName>
    <definedName name="lisakatuslagi" localSheetId="4">#REF!</definedName>
    <definedName name="lisakatuslagi">#REF!</definedName>
    <definedName name="ltasu">#REF!</definedName>
    <definedName name="Maksumus">[6]Absoluutaadr1!#REF!</definedName>
    <definedName name="maksuvaba" localSheetId="2">#REF!</definedName>
    <definedName name="maksuvaba" localSheetId="3">#REF!</definedName>
    <definedName name="maksuvaba" localSheetId="4">#REF!</definedName>
    <definedName name="maksuvaba">#REF!</definedName>
    <definedName name="max.parkimiskoha_maksumus">[2]algandmed!$B$2</definedName>
    <definedName name="minist" localSheetId="2">#REF!</definedName>
    <definedName name="minist" localSheetId="3">#REF!</definedName>
    <definedName name="minist" localSheetId="4">#REF!</definedName>
    <definedName name="minist">#REF!</definedName>
    <definedName name="mullatööd" localSheetId="2">#REF!</definedName>
    <definedName name="mullatööd" localSheetId="3">#REF!</definedName>
    <definedName name="mullatööd" localSheetId="4">#REF!</definedName>
    <definedName name="mullatööd">#REF!</definedName>
    <definedName name="nelikanttoru" localSheetId="2">#REF!</definedName>
    <definedName name="nelikanttoru" localSheetId="3">#REF!</definedName>
    <definedName name="nelikanttoru" localSheetId="4">#REF!</definedName>
    <definedName name="nelikanttoru">#REF!</definedName>
    <definedName name="nelikanttoru150">#REF!</definedName>
    <definedName name="nelikanttoru30">#REF!</definedName>
    <definedName name="Number">[5]Koostamine!$G$1</definedName>
    <definedName name="objekt">[2]hinnad!$E$3:$E$32</definedName>
    <definedName name="objekt_ruumide_sobivus">[2]üürniku_hinnangud!$E$2:$E$31</definedName>
    <definedName name="objekti_aadress" localSheetId="2">#REF!</definedName>
    <definedName name="objekti_aadress" localSheetId="3">#REF!</definedName>
    <definedName name="objekti_aadress" localSheetId="4">#REF!</definedName>
    <definedName name="objekti_aadress">#REF!</definedName>
    <definedName name="pakkujad_kogemus">[2]arendaja_haldaja_kogemus!$A$2:$A$16</definedName>
    <definedName name="paneelsein" localSheetId="2">#REF!</definedName>
    <definedName name="paneelsein" localSheetId="3">#REF!</definedName>
    <definedName name="paneelsein" localSheetId="4">#REF!</definedName>
    <definedName name="paneelsein">#REF!</definedName>
    <definedName name="paneelsein3" localSheetId="2">'[7]muld,vund'!#REF!</definedName>
    <definedName name="paneelsein3" localSheetId="3">'[7]muld,vund'!#REF!</definedName>
    <definedName name="paneelsein3" localSheetId="4">'[7]muld,vund'!#REF!</definedName>
    <definedName name="paneelsein3">'[7]muld,vund'!#REF!</definedName>
    <definedName name="pealkirjad">[2]hinnad!$F$2:$BQ$2</definedName>
    <definedName name="pealkirjad_kogemus">[2]arendaja_haldaja_kogemus!$B$1:$P$1</definedName>
    <definedName name="pealkirjad_ruumide_sobivus">[2]üürniku_hinnangud!$F$1:$L$1</definedName>
    <definedName name="Periood" localSheetId="2">#REF!</definedName>
    <definedName name="Periood" localSheetId="3">#REF!</definedName>
    <definedName name="Periood" localSheetId="4">#REF!</definedName>
    <definedName name="Periood">#REF!</definedName>
    <definedName name="piirkond" localSheetId="2">#REF!</definedName>
    <definedName name="piirkond" localSheetId="3">#REF!</definedName>
    <definedName name="piirkond" localSheetId="4">#REF!</definedName>
    <definedName name="piirkond">#REF!</definedName>
    <definedName name="plekkkatus" localSheetId="2">#REF!</definedName>
    <definedName name="plekkkatus" localSheetId="3">#REF!</definedName>
    <definedName name="plekkkatus" localSheetId="4">#REF!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 localSheetId="2">#REF!</definedName>
    <definedName name="prognoos_ilma_meeskonna_ja_yldkuludeta" localSheetId="3">#REF!</definedName>
    <definedName name="prognoos_ilma_meeskonna_ja_yldkuludeta" localSheetId="4">#REF!</definedName>
    <definedName name="prognoos_ilma_meeskonna_ja_yldkuludeta">#REF!</definedName>
    <definedName name="prognoos_ilma_yldkuludeta" localSheetId="2">#REF!</definedName>
    <definedName name="prognoos_ilma_yldkuludeta" localSheetId="3">#REF!</definedName>
    <definedName name="prognoos_ilma_yldkuludeta" localSheetId="4">#REF!</definedName>
    <definedName name="prognoos_ilma_yldkuludeta">#REF!</definedName>
    <definedName name="prognoos_ilma_yldkuludeta_kokku_rahavoos" localSheetId="2">#REF!</definedName>
    <definedName name="prognoos_ilma_yldkuludeta_kokku_rahavoos" localSheetId="3">#REF!</definedName>
    <definedName name="prognoos_ilma_yldkuludeta_kokku_rahavoos" localSheetId="4">#REF!</definedName>
    <definedName name="prognoos_ilma_yldkuludeta_kokku_rahavoos">#REF!</definedName>
    <definedName name="prognoos_kokku">#REF!</definedName>
    <definedName name="prognoos_kokku_koos_sissevool">#REF!</definedName>
    <definedName name="prognoosi_muutmise_aeg" localSheetId="2">#REF!</definedName>
    <definedName name="prognoosi_muutmise_aeg" localSheetId="3">#REF!</definedName>
    <definedName name="prognoosi_muutmise_aeg" localSheetId="4">#REF!</definedName>
    <definedName name="prognoosi_muutmise_aeg">#REF!</definedName>
    <definedName name="prognoosi_periood">#REF!</definedName>
    <definedName name="projekti_nimi" localSheetId="2">#REF!</definedName>
    <definedName name="projekti_nimi" localSheetId="3">#REF!</definedName>
    <definedName name="projekti_nimi" localSheetId="4">#REF!</definedName>
    <definedName name="projekti_nimi">#REF!</definedName>
    <definedName name="projekti_nr" localSheetId="2">#REF!</definedName>
    <definedName name="projekti_nr" localSheetId="3">#REF!</definedName>
    <definedName name="projekti_nr" localSheetId="4">#REF!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 localSheetId="2">#REF!</definedName>
    <definedName name="suletud_netopind" localSheetId="3">#REF!</definedName>
    <definedName name="suletud_netopind" localSheetId="4">#REF!</definedName>
    <definedName name="suletud_netopind">#REF!</definedName>
    <definedName name="Tabel">#REF!</definedName>
    <definedName name="tala">#REF!</definedName>
    <definedName name="TASU">#REF!</definedName>
    <definedName name="teg">OFFSET('[1]Graafiku jaoks'!$B$2,0,'[1]Graafiku jaoks'!$D$17,1,'[1]Graafiku jaoks'!$D$20)</definedName>
    <definedName name="Tehnoloog">[5]Koostamine!$D$3</definedName>
    <definedName name="Tellija">[5]Koostamine!$G$2</definedName>
    <definedName name="tellisseinad" localSheetId="2">#REF!</definedName>
    <definedName name="tellisseinad" localSheetId="3">#REF!</definedName>
    <definedName name="tellisseinad" localSheetId="4">#REF!</definedName>
    <definedName name="tellisseinad">#REF!</definedName>
    <definedName name="terastalad" localSheetId="2">#REF!</definedName>
    <definedName name="terastalad" localSheetId="3">#REF!</definedName>
    <definedName name="terastalad" localSheetId="4">#REF!</definedName>
    <definedName name="terastalad">#REF!</definedName>
    <definedName name="Toode">[5]Koostamine!$G$3</definedName>
    <definedName name="TRANS" localSheetId="2">#REF!</definedName>
    <definedName name="TRANS" localSheetId="3">#REF!</definedName>
    <definedName name="TRANS" localSheetId="4">#REF!</definedName>
    <definedName name="TRANS">#REF!</definedName>
    <definedName name="Uus" localSheetId="2">#REF!</definedName>
    <definedName name="Uus" localSheetId="3">#REF!</definedName>
    <definedName name="Uus" localSheetId="4">#REF!</definedName>
    <definedName name="Uus">#REF!</definedName>
    <definedName name="v" localSheetId="2">#REF!</definedName>
    <definedName name="v" localSheetId="3">#REF!</definedName>
    <definedName name="v" localSheetId="4">#REF!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6" l="1"/>
  <c r="H32" i="1" l="1"/>
  <c r="G32" i="1"/>
  <c r="E32" i="1"/>
  <c r="F32" i="1"/>
  <c r="E25" i="1"/>
  <c r="E27" i="1"/>
  <c r="E28" i="1"/>
  <c r="E29" i="1"/>
  <c r="E30" i="1"/>
  <c r="E31" i="1"/>
  <c r="E24" i="1"/>
  <c r="AJ14" i="9" l="1"/>
  <c r="AH14" i="9"/>
  <c r="AH15" i="9" s="1"/>
  <c r="AH16" i="9" s="1"/>
  <c r="AH17" i="9" s="1"/>
  <c r="AH18" i="9" s="1"/>
  <c r="AH19" i="9" s="1"/>
  <c r="AH20" i="9" s="1"/>
  <c r="AH21" i="9" s="1"/>
  <c r="AH22" i="9" s="1"/>
  <c r="AH23" i="9" s="1"/>
  <c r="AH24" i="9" s="1"/>
  <c r="AH25" i="9" s="1"/>
  <c r="AH26" i="9" s="1"/>
  <c r="AH27" i="9" s="1"/>
  <c r="AH28" i="9" s="1"/>
  <c r="AH29" i="9" s="1"/>
  <c r="AH30" i="9" s="1"/>
  <c r="AH31" i="9" s="1"/>
  <c r="AH32" i="9" s="1"/>
  <c r="AH33" i="9" s="1"/>
  <c r="AH34" i="9" s="1"/>
  <c r="AH35" i="9" s="1"/>
  <c r="AH36" i="9" s="1"/>
  <c r="AH37" i="9" s="1"/>
  <c r="AH38" i="9" s="1"/>
  <c r="AH39" i="9" s="1"/>
  <c r="AH40" i="9" s="1"/>
  <c r="AH41" i="9" s="1"/>
  <c r="AH42" i="9" s="1"/>
  <c r="AH43" i="9" s="1"/>
  <c r="AH44" i="9" s="1"/>
  <c r="AH45" i="9" s="1"/>
  <c r="AH46" i="9" s="1"/>
  <c r="AH47" i="9" s="1"/>
  <c r="AH48" i="9" s="1"/>
  <c r="AH49" i="9" s="1"/>
  <c r="AH50" i="9" s="1"/>
  <c r="AH51" i="9" s="1"/>
  <c r="AH52" i="9" s="1"/>
  <c r="AH53" i="9" s="1"/>
  <c r="AH54" i="9" s="1"/>
  <c r="AH55" i="9" s="1"/>
  <c r="AH56" i="9" s="1"/>
  <c r="AH57" i="9" s="1"/>
  <c r="AH58" i="9" s="1"/>
  <c r="AH59" i="9" s="1"/>
  <c r="AH60" i="9" s="1"/>
  <c r="AH61" i="9" s="1"/>
  <c r="AH62" i="9" s="1"/>
  <c r="AH63" i="9" s="1"/>
  <c r="AH64" i="9" s="1"/>
  <c r="AH65" i="9" s="1"/>
  <c r="AH66" i="9" s="1"/>
  <c r="AH67" i="9" s="1"/>
  <c r="AH68" i="9" s="1"/>
  <c r="AH69" i="9" s="1"/>
  <c r="AH70" i="9" s="1"/>
  <c r="AH71" i="9" s="1"/>
  <c r="AH72" i="9" s="1"/>
  <c r="AH73" i="9" s="1"/>
  <c r="AH74" i="9" s="1"/>
  <c r="AH75" i="9" s="1"/>
  <c r="AH76" i="9" s="1"/>
  <c r="AH77" i="9" s="1"/>
  <c r="AH78" i="9" s="1"/>
  <c r="AH79" i="9" s="1"/>
  <c r="AH80" i="9" s="1"/>
  <c r="AH81" i="9" s="1"/>
  <c r="AH82" i="9" s="1"/>
  <c r="AH83" i="9" s="1"/>
  <c r="AH84" i="9" s="1"/>
  <c r="AH85" i="9" s="1"/>
  <c r="AH86" i="9" s="1"/>
  <c r="AH87" i="9" s="1"/>
  <c r="AH88" i="9" s="1"/>
  <c r="AH89" i="9" s="1"/>
  <c r="AH90" i="9" s="1"/>
  <c r="AH91" i="9" s="1"/>
  <c r="AH92" i="9" s="1"/>
  <c r="AH93" i="9" s="1"/>
  <c r="AH94" i="9" s="1"/>
  <c r="AH95" i="9" s="1"/>
  <c r="AH96" i="9" s="1"/>
  <c r="AH97" i="9" s="1"/>
  <c r="AH98" i="9" s="1"/>
  <c r="AH99" i="9" s="1"/>
  <c r="AH100" i="9" s="1"/>
  <c r="AH101" i="9" s="1"/>
  <c r="AH102" i="9" s="1"/>
  <c r="AH103" i="9" s="1"/>
  <c r="AH104" i="9" s="1"/>
  <c r="AH105" i="9" s="1"/>
  <c r="AH106" i="9" s="1"/>
  <c r="AH107" i="9" s="1"/>
  <c r="AH108" i="9" s="1"/>
  <c r="AH109" i="9" s="1"/>
  <c r="AH110" i="9" s="1"/>
  <c r="AH111" i="9" s="1"/>
  <c r="AH112" i="9" s="1"/>
  <c r="AH113" i="9" s="1"/>
  <c r="AH114" i="9" s="1"/>
  <c r="AH115" i="9" s="1"/>
  <c r="AH116" i="9" s="1"/>
  <c r="AH117" i="9" s="1"/>
  <c r="AH118" i="9" s="1"/>
  <c r="AH119" i="9" s="1"/>
  <c r="AH120" i="9" s="1"/>
  <c r="AH121" i="9" s="1"/>
  <c r="AH122" i="9" s="1"/>
  <c r="AH123" i="9" s="1"/>
  <c r="AL10" i="9"/>
  <c r="AM14" i="9" s="1"/>
  <c r="AM15" i="9" s="1"/>
  <c r="AM16" i="9" s="1"/>
  <c r="AM17" i="9" s="1"/>
  <c r="AM18" i="9" s="1"/>
  <c r="AM19" i="9" s="1"/>
  <c r="AM20" i="9" s="1"/>
  <c r="AM21" i="9" s="1"/>
  <c r="AM22" i="9" s="1"/>
  <c r="AM23" i="9" s="1"/>
  <c r="AM24" i="9" s="1"/>
  <c r="AM25" i="9" s="1"/>
  <c r="AM26" i="9" s="1"/>
  <c r="AM27" i="9" s="1"/>
  <c r="AM28" i="9" s="1"/>
  <c r="AM29" i="9" s="1"/>
  <c r="AM30" i="9" s="1"/>
  <c r="AM31" i="9" s="1"/>
  <c r="AM32" i="9" s="1"/>
  <c r="AM33" i="9" s="1"/>
  <c r="AM34" i="9" s="1"/>
  <c r="AM35" i="9" s="1"/>
  <c r="AM36" i="9" s="1"/>
  <c r="AM37" i="9" s="1"/>
  <c r="AM38" i="9" s="1"/>
  <c r="AM39" i="9" s="1"/>
  <c r="AM40" i="9" s="1"/>
  <c r="AM41" i="9" s="1"/>
  <c r="AM42" i="9" s="1"/>
  <c r="AM43" i="9" s="1"/>
  <c r="AM44" i="9" s="1"/>
  <c r="AM45" i="9" s="1"/>
  <c r="AM46" i="9" s="1"/>
  <c r="AM47" i="9" s="1"/>
  <c r="AM48" i="9" s="1"/>
  <c r="AM49" i="9" s="1"/>
  <c r="AM50" i="9" s="1"/>
  <c r="AM51" i="9" s="1"/>
  <c r="AM52" i="9" s="1"/>
  <c r="AM53" i="9" s="1"/>
  <c r="AM54" i="9" s="1"/>
  <c r="AM55" i="9" s="1"/>
  <c r="AM56" i="9" s="1"/>
  <c r="AM57" i="9" s="1"/>
  <c r="AM58" i="9" s="1"/>
  <c r="AM59" i="9" s="1"/>
  <c r="AM60" i="9" s="1"/>
  <c r="AM61" i="9" s="1"/>
  <c r="AM62" i="9" s="1"/>
  <c r="AM63" i="9" s="1"/>
  <c r="AM64" i="9" s="1"/>
  <c r="AM65" i="9" s="1"/>
  <c r="AM66" i="9" s="1"/>
  <c r="AM67" i="9" s="1"/>
  <c r="AM68" i="9" s="1"/>
  <c r="AM69" i="9" s="1"/>
  <c r="AM70" i="9" s="1"/>
  <c r="AM71" i="9" s="1"/>
  <c r="AM72" i="9" s="1"/>
  <c r="AM73" i="9" s="1"/>
  <c r="AM74" i="9" s="1"/>
  <c r="AM75" i="9" s="1"/>
  <c r="AM76" i="9" s="1"/>
  <c r="AM77" i="9" s="1"/>
  <c r="AM78" i="9" s="1"/>
  <c r="AM79" i="9" s="1"/>
  <c r="AM80" i="9" s="1"/>
  <c r="AM81" i="9" s="1"/>
  <c r="AM82" i="9" s="1"/>
  <c r="AM83" i="9" s="1"/>
  <c r="AM84" i="9" s="1"/>
  <c r="AM85" i="9" s="1"/>
  <c r="AM86" i="9" s="1"/>
  <c r="AM87" i="9" s="1"/>
  <c r="AM88" i="9" s="1"/>
  <c r="AM89" i="9" s="1"/>
  <c r="AM90" i="9" s="1"/>
  <c r="AM91" i="9" s="1"/>
  <c r="AM92" i="9" s="1"/>
  <c r="AM93" i="9" s="1"/>
  <c r="AM94" i="9" s="1"/>
  <c r="AM95" i="9" s="1"/>
  <c r="AM96" i="9" s="1"/>
  <c r="AM97" i="9" s="1"/>
  <c r="AM98" i="9" s="1"/>
  <c r="AM99" i="9" s="1"/>
  <c r="AM100" i="9" s="1"/>
  <c r="AM101" i="9" s="1"/>
  <c r="AM102" i="9" s="1"/>
  <c r="AM103" i="9" s="1"/>
  <c r="AM104" i="9" s="1"/>
  <c r="AM105" i="9" s="1"/>
  <c r="AM106" i="9" s="1"/>
  <c r="AM107" i="9" s="1"/>
  <c r="AM108" i="9" s="1"/>
  <c r="AM109" i="9" s="1"/>
  <c r="AM110" i="9" s="1"/>
  <c r="AM111" i="9" s="1"/>
  <c r="AM112" i="9" s="1"/>
  <c r="AM113" i="9" s="1"/>
  <c r="AM114" i="9" s="1"/>
  <c r="AM115" i="9" s="1"/>
  <c r="AM116" i="9" s="1"/>
  <c r="AM117" i="9" s="1"/>
  <c r="AM118" i="9" s="1"/>
  <c r="AM119" i="9" s="1"/>
  <c r="AM120" i="9" s="1"/>
  <c r="AM121" i="9" s="1"/>
  <c r="AM122" i="9" s="1"/>
  <c r="AM123" i="9" s="1"/>
  <c r="AK9" i="9"/>
  <c r="AK8" i="9"/>
  <c r="AL7" i="9"/>
  <c r="AL6" i="9"/>
  <c r="AK14" i="9" l="1"/>
  <c r="AL14" i="9"/>
  <c r="AN14" i="9" s="1"/>
  <c r="AJ15" i="9" s="1"/>
  <c r="AL16" i="9"/>
  <c r="AL18" i="9"/>
  <c r="AL20" i="9"/>
  <c r="AL22" i="9"/>
  <c r="AL24" i="9"/>
  <c r="AL26" i="9"/>
  <c r="AL28" i="9"/>
  <c r="AL30" i="9"/>
  <c r="AL32" i="9"/>
  <c r="AL34" i="9"/>
  <c r="AL36" i="9"/>
  <c r="AL38" i="9"/>
  <c r="AL40" i="9"/>
  <c r="AL42" i="9"/>
  <c r="AL44" i="9"/>
  <c r="AL46" i="9"/>
  <c r="AL48" i="9"/>
  <c r="AL50" i="9"/>
  <c r="AL52" i="9"/>
  <c r="AL54" i="9"/>
  <c r="AL56" i="9"/>
  <c r="AL58" i="9"/>
  <c r="AL60" i="9"/>
  <c r="AL62" i="9"/>
  <c r="AL64" i="9"/>
  <c r="AL66" i="9"/>
  <c r="AL68" i="9"/>
  <c r="AL70" i="9"/>
  <c r="AL72" i="9"/>
  <c r="AL74" i="9"/>
  <c r="AL76" i="9"/>
  <c r="AL78" i="9"/>
  <c r="AL80" i="9"/>
  <c r="AL82" i="9"/>
  <c r="AL84" i="9"/>
  <c r="AL86" i="9"/>
  <c r="AL88" i="9"/>
  <c r="AL90" i="9"/>
  <c r="AL92" i="9"/>
  <c r="AL94" i="9"/>
  <c r="AL96" i="9"/>
  <c r="AL98" i="9"/>
  <c r="AL100" i="9"/>
  <c r="AL102" i="9"/>
  <c r="AL104" i="9"/>
  <c r="AL106" i="9"/>
  <c r="AL108" i="9"/>
  <c r="AL110" i="9"/>
  <c r="AL112" i="9"/>
  <c r="AL114" i="9"/>
  <c r="AL116" i="9"/>
  <c r="AL118" i="9"/>
  <c r="AL120" i="9"/>
  <c r="AL122" i="9"/>
  <c r="AL19" i="9"/>
  <c r="AL27" i="9"/>
  <c r="AL33" i="9"/>
  <c r="AL37" i="9"/>
  <c r="AL43" i="9"/>
  <c r="AL51" i="9"/>
  <c r="AL57" i="9"/>
  <c r="AL63" i="9"/>
  <c r="AL67" i="9"/>
  <c r="AL71" i="9"/>
  <c r="AL73" i="9"/>
  <c r="AL77" i="9"/>
  <c r="AL79" i="9"/>
  <c r="AL83" i="9"/>
  <c r="AL85" i="9"/>
  <c r="AL87" i="9"/>
  <c r="AL89" i="9"/>
  <c r="AL93" i="9"/>
  <c r="AL95" i="9"/>
  <c r="AL97" i="9"/>
  <c r="AL99" i="9"/>
  <c r="AL101" i="9"/>
  <c r="AL103" i="9"/>
  <c r="AL105" i="9"/>
  <c r="AL107" i="9"/>
  <c r="AL111" i="9"/>
  <c r="AL113" i="9"/>
  <c r="AL115" i="9"/>
  <c r="AL117" i="9"/>
  <c r="AL119" i="9"/>
  <c r="AL121" i="9"/>
  <c r="AL123" i="9"/>
  <c r="AL15" i="9"/>
  <c r="AL23" i="9"/>
  <c r="AL31" i="9"/>
  <c r="AL39" i="9"/>
  <c r="AL47" i="9"/>
  <c r="AL59" i="9"/>
  <c r="AL109" i="9"/>
  <c r="AL17" i="9"/>
  <c r="AL21" i="9"/>
  <c r="AL25" i="9"/>
  <c r="AL29" i="9"/>
  <c r="AL35" i="9"/>
  <c r="AL41" i="9"/>
  <c r="AL45" i="9"/>
  <c r="AL49" i="9"/>
  <c r="AL53" i="9"/>
  <c r="AL55" i="9"/>
  <c r="AL61" i="9"/>
  <c r="AL65" i="9"/>
  <c r="AL69" i="9"/>
  <c r="AL75" i="9"/>
  <c r="AL81" i="9"/>
  <c r="AL91" i="9"/>
  <c r="AN15" i="9" l="1"/>
  <c r="AJ16" i="9" s="1"/>
  <c r="AK15" i="9"/>
  <c r="AN16" i="9" l="1"/>
  <c r="AJ17" i="9" s="1"/>
  <c r="AK16" i="9"/>
  <c r="AN17" i="9" l="1"/>
  <c r="AJ18" i="9" s="1"/>
  <c r="AK17" i="9"/>
  <c r="AN18" i="9" l="1"/>
  <c r="AJ19" i="9" s="1"/>
  <c r="AK18" i="9"/>
  <c r="AN19" i="9" l="1"/>
  <c r="AJ20" i="9" s="1"/>
  <c r="AK19" i="9"/>
  <c r="AN20" i="9" l="1"/>
  <c r="AJ21" i="9" s="1"/>
  <c r="AK20" i="9"/>
  <c r="AN21" i="9" l="1"/>
  <c r="AJ22" i="9" s="1"/>
  <c r="AK21" i="9"/>
  <c r="AN22" i="9" l="1"/>
  <c r="AJ23" i="9" s="1"/>
  <c r="AK22" i="9"/>
  <c r="AN23" i="9" l="1"/>
  <c r="AJ24" i="9" s="1"/>
  <c r="AK23" i="9"/>
  <c r="AN24" i="9" l="1"/>
  <c r="AJ25" i="9" s="1"/>
  <c r="AK24" i="9"/>
  <c r="AN25" i="9" l="1"/>
  <c r="AJ26" i="9" s="1"/>
  <c r="AK25" i="9"/>
  <c r="AN26" i="9" l="1"/>
  <c r="AJ27" i="9" s="1"/>
  <c r="AK26" i="9"/>
  <c r="AN27" i="9" l="1"/>
  <c r="AJ28" i="9" s="1"/>
  <c r="AK27" i="9"/>
  <c r="AN28" i="9" l="1"/>
  <c r="AJ29" i="9" s="1"/>
  <c r="AK28" i="9"/>
  <c r="AN29" i="9" l="1"/>
  <c r="AJ30" i="9" s="1"/>
  <c r="AK29" i="9"/>
  <c r="AN30" i="9" l="1"/>
  <c r="AJ31" i="9" s="1"/>
  <c r="AK30" i="9"/>
  <c r="AN31" i="9" l="1"/>
  <c r="AJ32" i="9" s="1"/>
  <c r="AK31" i="9"/>
  <c r="AN32" i="9" l="1"/>
  <c r="AJ33" i="9" s="1"/>
  <c r="AK32" i="9"/>
  <c r="AN33" i="9" l="1"/>
  <c r="AJ34" i="9" s="1"/>
  <c r="AK33" i="9"/>
  <c r="AN34" i="9" l="1"/>
  <c r="AJ35" i="9" s="1"/>
  <c r="AK34" i="9"/>
  <c r="AN35" i="9" l="1"/>
  <c r="AJ36" i="9" s="1"/>
  <c r="AK35" i="9"/>
  <c r="AN36" i="9" l="1"/>
  <c r="AJ37" i="9" s="1"/>
  <c r="AK36" i="9"/>
  <c r="AN37" i="9" l="1"/>
  <c r="AJ38" i="9" s="1"/>
  <c r="AK37" i="9"/>
  <c r="AN38" i="9" l="1"/>
  <c r="AJ39" i="9" s="1"/>
  <c r="AK38" i="9"/>
  <c r="AN39" i="9" l="1"/>
  <c r="AJ40" i="9" s="1"/>
  <c r="AK39" i="9"/>
  <c r="AN40" i="9" l="1"/>
  <c r="AJ41" i="9" s="1"/>
  <c r="AK40" i="9"/>
  <c r="AN41" i="9" l="1"/>
  <c r="AJ42" i="9" s="1"/>
  <c r="AK41" i="9"/>
  <c r="AN42" i="9" l="1"/>
  <c r="AJ43" i="9" s="1"/>
  <c r="AK42" i="9"/>
  <c r="AN43" i="9" l="1"/>
  <c r="AJ44" i="9" s="1"/>
  <c r="AK43" i="9"/>
  <c r="AN44" i="9" l="1"/>
  <c r="AJ45" i="9" s="1"/>
  <c r="AK44" i="9"/>
  <c r="AN45" i="9" l="1"/>
  <c r="AJ46" i="9" s="1"/>
  <c r="AK45" i="9"/>
  <c r="AN46" i="9" l="1"/>
  <c r="AJ47" i="9" s="1"/>
  <c r="AK46" i="9"/>
  <c r="AN47" i="9" l="1"/>
  <c r="AJ48" i="9" s="1"/>
  <c r="AK47" i="9"/>
  <c r="AN48" i="9" l="1"/>
  <c r="AJ49" i="9" s="1"/>
  <c r="AK48" i="9"/>
  <c r="N14" i="10"/>
  <c r="O14" i="10" s="1"/>
  <c r="L14" i="10"/>
  <c r="L15" i="10" s="1"/>
  <c r="L16" i="10" s="1"/>
  <c r="L17" i="10" s="1"/>
  <c r="L18" i="10" s="1"/>
  <c r="L19" i="10" s="1"/>
  <c r="L20" i="10" s="1"/>
  <c r="L21" i="10" s="1"/>
  <c r="L22" i="10" s="1"/>
  <c r="L23" i="10" s="1"/>
  <c r="L24" i="10" s="1"/>
  <c r="L25" i="10" s="1"/>
  <c r="L26" i="10" s="1"/>
  <c r="L27" i="10" s="1"/>
  <c r="L28" i="10" s="1"/>
  <c r="L29" i="10" s="1"/>
  <c r="L30" i="10" s="1"/>
  <c r="L31" i="10" s="1"/>
  <c r="L32" i="10" s="1"/>
  <c r="L33" i="10" s="1"/>
  <c r="L34" i="10" s="1"/>
  <c r="L35" i="10" s="1"/>
  <c r="L36" i="10" s="1"/>
  <c r="L37" i="10" s="1"/>
  <c r="L38" i="10" s="1"/>
  <c r="L39" i="10" s="1"/>
  <c r="L40" i="10" s="1"/>
  <c r="L41" i="10" s="1"/>
  <c r="L42" i="10" s="1"/>
  <c r="L43" i="10" s="1"/>
  <c r="L44" i="10" s="1"/>
  <c r="L45" i="10" s="1"/>
  <c r="L46" i="10" s="1"/>
  <c r="L47" i="10" s="1"/>
  <c r="L48" i="10" s="1"/>
  <c r="L49" i="10" s="1"/>
  <c r="L50" i="10" s="1"/>
  <c r="L51" i="10" s="1"/>
  <c r="L52" i="10" s="1"/>
  <c r="L53" i="10" s="1"/>
  <c r="L54" i="10" s="1"/>
  <c r="L55" i="10" s="1"/>
  <c r="L56" i="10" s="1"/>
  <c r="L57" i="10" s="1"/>
  <c r="L58" i="10" s="1"/>
  <c r="L59" i="10" s="1"/>
  <c r="L60" i="10" s="1"/>
  <c r="L61" i="10" s="1"/>
  <c r="L62" i="10" s="1"/>
  <c r="L63" i="10" s="1"/>
  <c r="L64" i="10" s="1"/>
  <c r="L65" i="10" s="1"/>
  <c r="L66" i="10" s="1"/>
  <c r="L67" i="10" s="1"/>
  <c r="L68" i="10" s="1"/>
  <c r="L69" i="10" s="1"/>
  <c r="L70" i="10" s="1"/>
  <c r="L71" i="10" s="1"/>
  <c r="L72" i="10" s="1"/>
  <c r="L73" i="10" s="1"/>
  <c r="L74" i="10" s="1"/>
  <c r="L75" i="10" s="1"/>
  <c r="L76" i="10" s="1"/>
  <c r="L77" i="10" s="1"/>
  <c r="L78" i="10" s="1"/>
  <c r="L79" i="10" s="1"/>
  <c r="L80" i="10" s="1"/>
  <c r="L81" i="10" s="1"/>
  <c r="L82" i="10" s="1"/>
  <c r="L83" i="10" s="1"/>
  <c r="L84" i="10" s="1"/>
  <c r="L85" i="10" s="1"/>
  <c r="L86" i="10" s="1"/>
  <c r="L87" i="10" s="1"/>
  <c r="L88" i="10" s="1"/>
  <c r="L89" i="10" s="1"/>
  <c r="L90" i="10" s="1"/>
  <c r="L91" i="10" s="1"/>
  <c r="L92" i="10" s="1"/>
  <c r="L93" i="10" s="1"/>
  <c r="L94" i="10" s="1"/>
  <c r="L95" i="10" s="1"/>
  <c r="L96" i="10" s="1"/>
  <c r="L97" i="10" s="1"/>
  <c r="L98" i="10" s="1"/>
  <c r="L99" i="10" s="1"/>
  <c r="L100" i="10" s="1"/>
  <c r="L101" i="10" s="1"/>
  <c r="L102" i="10" s="1"/>
  <c r="L103" i="10" s="1"/>
  <c r="L104" i="10" s="1"/>
  <c r="L105" i="10" s="1"/>
  <c r="L106" i="10" s="1"/>
  <c r="L107" i="10" s="1"/>
  <c r="L108" i="10" s="1"/>
  <c r="L109" i="10" s="1"/>
  <c r="L110" i="10" s="1"/>
  <c r="L111" i="10" s="1"/>
  <c r="L112" i="10" s="1"/>
  <c r="L113" i="10" s="1"/>
  <c r="L114" i="10" s="1"/>
  <c r="L115" i="10" s="1"/>
  <c r="L116" i="10" s="1"/>
  <c r="L117" i="10" s="1"/>
  <c r="L118" i="10" s="1"/>
  <c r="L119" i="10" s="1"/>
  <c r="L120" i="10" s="1"/>
  <c r="L121" i="10" s="1"/>
  <c r="L122" i="10" s="1"/>
  <c r="L123" i="10" s="1"/>
  <c r="C14" i="10"/>
  <c r="D14" i="10" s="1"/>
  <c r="A14" i="10"/>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P10" i="10"/>
  <c r="P121" i="10" s="1"/>
  <c r="O8" i="10"/>
  <c r="O9" i="10" s="1"/>
  <c r="D8" i="10"/>
  <c r="D9" i="10" s="1"/>
  <c r="F4" i="10"/>
  <c r="P118" i="9"/>
  <c r="AA115" i="9"/>
  <c r="P109" i="9"/>
  <c r="P94" i="9"/>
  <c r="AA91" i="9"/>
  <c r="P88" i="9"/>
  <c r="P77" i="9"/>
  <c r="P72" i="9"/>
  <c r="AA58" i="9"/>
  <c r="P52" i="9"/>
  <c r="P46" i="9"/>
  <c r="AA35" i="9"/>
  <c r="AA33" i="9"/>
  <c r="AA31" i="9"/>
  <c r="AA29" i="9"/>
  <c r="AA27" i="9"/>
  <c r="AA25" i="9"/>
  <c r="AA20" i="9"/>
  <c r="AA17" i="9"/>
  <c r="P16" i="9"/>
  <c r="AA15" i="9"/>
  <c r="A15" i="9"/>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P14" i="9"/>
  <c r="A14" i="9"/>
  <c r="P10" i="9"/>
  <c r="Q14" i="9" s="1"/>
  <c r="Q15" i="9" s="1"/>
  <c r="Q16" i="9" s="1"/>
  <c r="Q17" i="9" s="1"/>
  <c r="Q18" i="9" s="1"/>
  <c r="Q19" i="9" s="1"/>
  <c r="Q20" i="9" s="1"/>
  <c r="Q21" i="9" s="1"/>
  <c r="Q22" i="9" s="1"/>
  <c r="Q23" i="9" s="1"/>
  <c r="Q24" i="9" s="1"/>
  <c r="Q25" i="9" s="1"/>
  <c r="Q26" i="9" s="1"/>
  <c r="Q27" i="9" s="1"/>
  <c r="Q28" i="9" s="1"/>
  <c r="Q29" i="9" s="1"/>
  <c r="Q30" i="9" s="1"/>
  <c r="Q31" i="9" s="1"/>
  <c r="Q32" i="9" s="1"/>
  <c r="Q33" i="9" s="1"/>
  <c r="Q34" i="9" s="1"/>
  <c r="Q35" i="9" s="1"/>
  <c r="Q36" i="9" s="1"/>
  <c r="Q37" i="9" s="1"/>
  <c r="Q38" i="9" s="1"/>
  <c r="Q39" i="9" s="1"/>
  <c r="Q40" i="9" s="1"/>
  <c r="Q41" i="9" s="1"/>
  <c r="Q42" i="9" s="1"/>
  <c r="Q43" i="9" s="1"/>
  <c r="Q44" i="9" s="1"/>
  <c r="Q45" i="9" s="1"/>
  <c r="Q46" i="9" s="1"/>
  <c r="Q47" i="9" s="1"/>
  <c r="Q48" i="9" s="1"/>
  <c r="Q49" i="9" s="1"/>
  <c r="Q50" i="9" s="1"/>
  <c r="Q51" i="9" s="1"/>
  <c r="Q52" i="9" s="1"/>
  <c r="Q53" i="9" s="1"/>
  <c r="Q54" i="9" s="1"/>
  <c r="Q55" i="9" s="1"/>
  <c r="Q56" i="9" s="1"/>
  <c r="Q57" i="9" s="1"/>
  <c r="Q58" i="9" s="1"/>
  <c r="Q59" i="9" s="1"/>
  <c r="Q60" i="9" s="1"/>
  <c r="Q61" i="9" s="1"/>
  <c r="Q62" i="9" s="1"/>
  <c r="Q63" i="9" s="1"/>
  <c r="Q64" i="9" s="1"/>
  <c r="Q65" i="9" s="1"/>
  <c r="Q66" i="9" s="1"/>
  <c r="Q67" i="9" s="1"/>
  <c r="Q68" i="9" s="1"/>
  <c r="Q69" i="9" s="1"/>
  <c r="Q70" i="9" s="1"/>
  <c r="Q71" i="9" s="1"/>
  <c r="Q72" i="9" s="1"/>
  <c r="Q73" i="9" s="1"/>
  <c r="Q74" i="9" s="1"/>
  <c r="Q75" i="9" s="1"/>
  <c r="Q76" i="9" s="1"/>
  <c r="Q77" i="9" s="1"/>
  <c r="Q78" i="9" s="1"/>
  <c r="Q79" i="9" s="1"/>
  <c r="Q80" i="9" s="1"/>
  <c r="Q81" i="9" s="1"/>
  <c r="Q82" i="9" s="1"/>
  <c r="Q83" i="9" s="1"/>
  <c r="Q84" i="9" s="1"/>
  <c r="Q85" i="9" s="1"/>
  <c r="Q86" i="9" s="1"/>
  <c r="Q87" i="9" s="1"/>
  <c r="Q88" i="9" s="1"/>
  <c r="Q89" i="9" s="1"/>
  <c r="Q90" i="9" s="1"/>
  <c r="Q91" i="9" s="1"/>
  <c r="Q92" i="9" s="1"/>
  <c r="Q93" i="9" s="1"/>
  <c r="Q94" i="9" s="1"/>
  <c r="Q95" i="9" s="1"/>
  <c r="Q96" i="9" s="1"/>
  <c r="Q97" i="9" s="1"/>
  <c r="Q98" i="9" s="1"/>
  <c r="Q99" i="9" s="1"/>
  <c r="Q100" i="9" s="1"/>
  <c r="Q101" i="9" s="1"/>
  <c r="Q102" i="9" s="1"/>
  <c r="Q103" i="9" s="1"/>
  <c r="Q104" i="9" s="1"/>
  <c r="Q105" i="9" s="1"/>
  <c r="Q106" i="9" s="1"/>
  <c r="Q107" i="9" s="1"/>
  <c r="Q108" i="9" s="1"/>
  <c r="Q109" i="9" s="1"/>
  <c r="Q110" i="9" s="1"/>
  <c r="Q111" i="9" s="1"/>
  <c r="Q112" i="9" s="1"/>
  <c r="Q113" i="9" s="1"/>
  <c r="Q114" i="9" s="1"/>
  <c r="Q115" i="9" s="1"/>
  <c r="Q116" i="9" s="1"/>
  <c r="Q117" i="9" s="1"/>
  <c r="Q118" i="9" s="1"/>
  <c r="Q119" i="9" s="1"/>
  <c r="Q120" i="9" s="1"/>
  <c r="Q121" i="9" s="1"/>
  <c r="Q122" i="9" s="1"/>
  <c r="Q123" i="9" s="1"/>
  <c r="E24" i="9"/>
  <c r="D9" i="9"/>
  <c r="AA66" i="9"/>
  <c r="Z8" i="9"/>
  <c r="Z9" i="9" s="1"/>
  <c r="N14" i="9"/>
  <c r="O14" i="9" s="1"/>
  <c r="E53" i="9"/>
  <c r="D8" i="9"/>
  <c r="AA7" i="9"/>
  <c r="AA103" i="9" s="1"/>
  <c r="P7" i="9"/>
  <c r="AA6" i="9"/>
  <c r="W14" i="9" s="1"/>
  <c r="W15" i="9" s="1"/>
  <c r="W16" i="9" s="1"/>
  <c r="W17" i="9" s="1"/>
  <c r="W18" i="9" s="1"/>
  <c r="W19" i="9" s="1"/>
  <c r="W20" i="9" s="1"/>
  <c r="W21" i="9" s="1"/>
  <c r="W22" i="9" s="1"/>
  <c r="W23" i="9" s="1"/>
  <c r="W24" i="9" s="1"/>
  <c r="W25" i="9" s="1"/>
  <c r="W26" i="9" s="1"/>
  <c r="W27" i="9" s="1"/>
  <c r="W28" i="9" s="1"/>
  <c r="W29" i="9" s="1"/>
  <c r="W30" i="9" s="1"/>
  <c r="W31" i="9" s="1"/>
  <c r="W32" i="9" s="1"/>
  <c r="W33" i="9" s="1"/>
  <c r="W34" i="9" s="1"/>
  <c r="W35" i="9" s="1"/>
  <c r="W36" i="9" s="1"/>
  <c r="W37" i="9" s="1"/>
  <c r="W38" i="9" s="1"/>
  <c r="W39" i="9" s="1"/>
  <c r="W40" i="9" s="1"/>
  <c r="W41" i="9" s="1"/>
  <c r="W42" i="9" s="1"/>
  <c r="W43" i="9" s="1"/>
  <c r="W44" i="9" s="1"/>
  <c r="W45" i="9" s="1"/>
  <c r="W46" i="9" s="1"/>
  <c r="W47" i="9" s="1"/>
  <c r="W48" i="9" s="1"/>
  <c r="W49" i="9" s="1"/>
  <c r="W50" i="9" s="1"/>
  <c r="W51" i="9" s="1"/>
  <c r="W52" i="9" s="1"/>
  <c r="W53" i="9" s="1"/>
  <c r="W54" i="9" s="1"/>
  <c r="W55" i="9" s="1"/>
  <c r="W56" i="9" s="1"/>
  <c r="W57" i="9" s="1"/>
  <c r="W58" i="9" s="1"/>
  <c r="W59" i="9" s="1"/>
  <c r="W60" i="9" s="1"/>
  <c r="W61" i="9" s="1"/>
  <c r="W62" i="9" s="1"/>
  <c r="W63" i="9" s="1"/>
  <c r="W64" i="9" s="1"/>
  <c r="W65" i="9" s="1"/>
  <c r="W66" i="9" s="1"/>
  <c r="W67" i="9" s="1"/>
  <c r="W68" i="9" s="1"/>
  <c r="W69" i="9" s="1"/>
  <c r="W70" i="9" s="1"/>
  <c r="W71" i="9" s="1"/>
  <c r="W72" i="9" s="1"/>
  <c r="W73" i="9" s="1"/>
  <c r="W74" i="9" s="1"/>
  <c r="W75" i="9" s="1"/>
  <c r="W76" i="9" s="1"/>
  <c r="W77" i="9" s="1"/>
  <c r="W78" i="9" s="1"/>
  <c r="W79" i="9" s="1"/>
  <c r="W80" i="9" s="1"/>
  <c r="W81" i="9" s="1"/>
  <c r="W82" i="9" s="1"/>
  <c r="W83" i="9" s="1"/>
  <c r="W84" i="9" s="1"/>
  <c r="W85" i="9" s="1"/>
  <c r="W86" i="9" s="1"/>
  <c r="W87" i="9" s="1"/>
  <c r="W88" i="9" s="1"/>
  <c r="W89" i="9" s="1"/>
  <c r="W90" i="9" s="1"/>
  <c r="W91" i="9" s="1"/>
  <c r="W92" i="9" s="1"/>
  <c r="W93" i="9" s="1"/>
  <c r="W94" i="9" s="1"/>
  <c r="W95" i="9" s="1"/>
  <c r="W96" i="9" s="1"/>
  <c r="W97" i="9" s="1"/>
  <c r="W98" i="9" s="1"/>
  <c r="W99" i="9" s="1"/>
  <c r="W100" i="9" s="1"/>
  <c r="W101" i="9" s="1"/>
  <c r="W102" i="9" s="1"/>
  <c r="W103" i="9" s="1"/>
  <c r="W104" i="9" s="1"/>
  <c r="W105" i="9" s="1"/>
  <c r="W106" i="9" s="1"/>
  <c r="W107" i="9" s="1"/>
  <c r="W108" i="9" s="1"/>
  <c r="W109" i="9" s="1"/>
  <c r="W110" i="9" s="1"/>
  <c r="W111" i="9" s="1"/>
  <c r="W112" i="9" s="1"/>
  <c r="W113" i="9" s="1"/>
  <c r="W114" i="9" s="1"/>
  <c r="W115" i="9" s="1"/>
  <c r="W116" i="9" s="1"/>
  <c r="W117" i="9" s="1"/>
  <c r="W118" i="9" s="1"/>
  <c r="W119" i="9" s="1"/>
  <c r="W120" i="9" s="1"/>
  <c r="W121" i="9" s="1"/>
  <c r="W122" i="9" s="1"/>
  <c r="W123" i="9" s="1"/>
  <c r="P6" i="9"/>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L62" i="9" s="1"/>
  <c r="L63" i="9" s="1"/>
  <c r="L64" i="9" s="1"/>
  <c r="L65" i="9" s="1"/>
  <c r="L66" i="9" s="1"/>
  <c r="L67" i="9" s="1"/>
  <c r="L68" i="9" s="1"/>
  <c r="L69" i="9" s="1"/>
  <c r="L70" i="9" s="1"/>
  <c r="L71" i="9" s="1"/>
  <c r="L72" i="9" s="1"/>
  <c r="L73" i="9" s="1"/>
  <c r="L74" i="9" s="1"/>
  <c r="L75" i="9" s="1"/>
  <c r="L76" i="9" s="1"/>
  <c r="L77" i="9" s="1"/>
  <c r="L78" i="9" s="1"/>
  <c r="L79" i="9" s="1"/>
  <c r="L80" i="9" s="1"/>
  <c r="L81" i="9" s="1"/>
  <c r="L82" i="9" s="1"/>
  <c r="L83" i="9" s="1"/>
  <c r="L84" i="9" s="1"/>
  <c r="L85" i="9" s="1"/>
  <c r="L86" i="9" s="1"/>
  <c r="L87" i="9" s="1"/>
  <c r="L88" i="9" s="1"/>
  <c r="L89" i="9" s="1"/>
  <c r="L90" i="9" s="1"/>
  <c r="L91" i="9" s="1"/>
  <c r="L92" i="9" s="1"/>
  <c r="L93" i="9" s="1"/>
  <c r="L94" i="9" s="1"/>
  <c r="L95" i="9" s="1"/>
  <c r="L96" i="9" s="1"/>
  <c r="L97" i="9" s="1"/>
  <c r="L98" i="9" s="1"/>
  <c r="L99" i="9" s="1"/>
  <c r="L100" i="9" s="1"/>
  <c r="L101" i="9" s="1"/>
  <c r="L102" i="9" s="1"/>
  <c r="L103" i="9" s="1"/>
  <c r="L104" i="9" s="1"/>
  <c r="L105" i="9" s="1"/>
  <c r="L106" i="9" s="1"/>
  <c r="L107" i="9" s="1"/>
  <c r="L108" i="9" s="1"/>
  <c r="L109" i="9" s="1"/>
  <c r="L110" i="9" s="1"/>
  <c r="L111" i="9" s="1"/>
  <c r="L112" i="9" s="1"/>
  <c r="L113" i="9" s="1"/>
  <c r="L114" i="9" s="1"/>
  <c r="L115" i="9" s="1"/>
  <c r="L116" i="9" s="1"/>
  <c r="L117" i="9" s="1"/>
  <c r="L118" i="9" s="1"/>
  <c r="L119" i="9" s="1"/>
  <c r="L120" i="9" s="1"/>
  <c r="L121" i="9" s="1"/>
  <c r="L122" i="9" s="1"/>
  <c r="L123" i="9" s="1"/>
  <c r="F4" i="9"/>
  <c r="L4" i="7"/>
  <c r="A17" i="7"/>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L9" i="7"/>
  <c r="M8" i="7" s="1"/>
  <c r="E9" i="7"/>
  <c r="E8" i="7"/>
  <c r="D8" i="7"/>
  <c r="D9" i="7" s="1"/>
  <c r="F4" i="7"/>
  <c r="AN49" i="9" l="1"/>
  <c r="AJ50" i="9" s="1"/>
  <c r="AK49" i="9"/>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38" i="10"/>
  <c r="E37" i="10"/>
  <c r="E36" i="10"/>
  <c r="E35" i="10"/>
  <c r="E34" i="10"/>
  <c r="E33" i="10"/>
  <c r="E32" i="10"/>
  <c r="E31" i="10"/>
  <c r="E30" i="10"/>
  <c r="E29" i="10"/>
  <c r="E28" i="10"/>
  <c r="E27" i="10"/>
  <c r="E26" i="10"/>
  <c r="E25" i="10"/>
  <c r="E24" i="10"/>
  <c r="E23" i="10"/>
  <c r="E22" i="10"/>
  <c r="E21" i="10"/>
  <c r="E20" i="10"/>
  <c r="E19" i="10"/>
  <c r="E18" i="10"/>
  <c r="E40" i="10"/>
  <c r="E39" i="10"/>
  <c r="F14" i="10"/>
  <c r="F15" i="1" s="1"/>
  <c r="E16" i="10"/>
  <c r="E15" i="10"/>
  <c r="E14" i="10"/>
  <c r="G14" i="10" s="1"/>
  <c r="C15" i="10" s="1"/>
  <c r="E17" i="10"/>
  <c r="P119" i="10"/>
  <c r="P21" i="10"/>
  <c r="P27" i="10"/>
  <c r="P33" i="10"/>
  <c r="P38" i="10"/>
  <c r="P108" i="10"/>
  <c r="P110" i="10"/>
  <c r="P117" i="10"/>
  <c r="P20" i="10"/>
  <c r="P26" i="10"/>
  <c r="P32" i="10"/>
  <c r="P40" i="10"/>
  <c r="P44" i="10"/>
  <c r="P48" i="10"/>
  <c r="P52" i="10"/>
  <c r="P56" i="10"/>
  <c r="P60" i="10"/>
  <c r="P64" i="10"/>
  <c r="P68" i="10"/>
  <c r="P72" i="10"/>
  <c r="P76" i="10"/>
  <c r="P80" i="10"/>
  <c r="P84" i="10"/>
  <c r="P88" i="10"/>
  <c r="P92" i="10"/>
  <c r="P96" i="10"/>
  <c r="P100" i="10"/>
  <c r="P104" i="10"/>
  <c r="P115" i="10"/>
  <c r="P42" i="10"/>
  <c r="P46" i="10"/>
  <c r="P50" i="10"/>
  <c r="P54" i="10"/>
  <c r="P58" i="10"/>
  <c r="P62" i="10"/>
  <c r="P66" i="10"/>
  <c r="P70" i="10"/>
  <c r="P74" i="10"/>
  <c r="P78" i="10"/>
  <c r="P82" i="10"/>
  <c r="P86" i="10"/>
  <c r="P90" i="10"/>
  <c r="P94" i="10"/>
  <c r="P98" i="10"/>
  <c r="P102" i="10"/>
  <c r="P106" i="10"/>
  <c r="P19" i="10"/>
  <c r="P25" i="10"/>
  <c r="P31" i="10"/>
  <c r="P37" i="10"/>
  <c r="P113" i="10"/>
  <c r="P120" i="10"/>
  <c r="P122" i="10"/>
  <c r="P111" i="10"/>
  <c r="P18" i="10"/>
  <c r="P24" i="10"/>
  <c r="P30" i="10"/>
  <c r="P36" i="10"/>
  <c r="P39" i="10"/>
  <c r="P109" i="10"/>
  <c r="P116" i="10"/>
  <c r="P118" i="10"/>
  <c r="P17" i="10"/>
  <c r="P23" i="10"/>
  <c r="P29" i="10"/>
  <c r="P35" i="10"/>
  <c r="P41" i="10"/>
  <c r="P43" i="10"/>
  <c r="P45" i="10"/>
  <c r="P47" i="10"/>
  <c r="P49" i="10"/>
  <c r="P51" i="10"/>
  <c r="P53" i="10"/>
  <c r="P55" i="10"/>
  <c r="P57" i="10"/>
  <c r="P59" i="10"/>
  <c r="P61" i="10"/>
  <c r="P63" i="10"/>
  <c r="P65" i="10"/>
  <c r="P67" i="10"/>
  <c r="P69" i="10"/>
  <c r="P71" i="10"/>
  <c r="P73" i="10"/>
  <c r="P75" i="10"/>
  <c r="P77" i="10"/>
  <c r="P79" i="10"/>
  <c r="P81" i="10"/>
  <c r="P83" i="10"/>
  <c r="P85" i="10"/>
  <c r="P87" i="10"/>
  <c r="P89" i="10"/>
  <c r="P91" i="10"/>
  <c r="P93" i="10"/>
  <c r="P95" i="10"/>
  <c r="P97" i="10"/>
  <c r="P99" i="10"/>
  <c r="P101" i="10"/>
  <c r="P103" i="10"/>
  <c r="P105" i="10"/>
  <c r="P107" i="10"/>
  <c r="P123" i="10"/>
  <c r="P14" i="10"/>
  <c r="R14" i="10" s="1"/>
  <c r="N15" i="10" s="1"/>
  <c r="P15" i="10"/>
  <c r="P16" i="10"/>
  <c r="Q14" i="10"/>
  <c r="Q15" i="10" s="1"/>
  <c r="Q16" i="10" s="1"/>
  <c r="Q17" i="10" s="1"/>
  <c r="Q18" i="10" s="1"/>
  <c r="Q19" i="10" s="1"/>
  <c r="Q20" i="10" s="1"/>
  <c r="Q21" i="10" s="1"/>
  <c r="Q22" i="10" s="1"/>
  <c r="Q23" i="10" s="1"/>
  <c r="Q24" i="10" s="1"/>
  <c r="Q25" i="10" s="1"/>
  <c r="Q26" i="10" s="1"/>
  <c r="Q27" i="10" s="1"/>
  <c r="Q28" i="10" s="1"/>
  <c r="Q29" i="10" s="1"/>
  <c r="Q30" i="10" s="1"/>
  <c r="Q31" i="10" s="1"/>
  <c r="Q32" i="10" s="1"/>
  <c r="Q33" i="10" s="1"/>
  <c r="Q34" i="10" s="1"/>
  <c r="Q35" i="10" s="1"/>
  <c r="Q36" i="10" s="1"/>
  <c r="Q37" i="10" s="1"/>
  <c r="Q38" i="10" s="1"/>
  <c r="Q39" i="10" s="1"/>
  <c r="Q40" i="10" s="1"/>
  <c r="Q41" i="10" s="1"/>
  <c r="Q42" i="10" s="1"/>
  <c r="Q43" i="10" s="1"/>
  <c r="Q44" i="10" s="1"/>
  <c r="Q45" i="10" s="1"/>
  <c r="Q46" i="10" s="1"/>
  <c r="Q47" i="10" s="1"/>
  <c r="Q48" i="10" s="1"/>
  <c r="Q49" i="10" s="1"/>
  <c r="Q50" i="10" s="1"/>
  <c r="Q51" i="10" s="1"/>
  <c r="Q52" i="10" s="1"/>
  <c r="Q53" i="10" s="1"/>
  <c r="Q54" i="10" s="1"/>
  <c r="Q55" i="10" s="1"/>
  <c r="Q56" i="10" s="1"/>
  <c r="Q57" i="10" s="1"/>
  <c r="Q58" i="10" s="1"/>
  <c r="Q59" i="10" s="1"/>
  <c r="Q60" i="10" s="1"/>
  <c r="Q61" i="10" s="1"/>
  <c r="Q62" i="10" s="1"/>
  <c r="Q63" i="10" s="1"/>
  <c r="Q64" i="10" s="1"/>
  <c r="Q65" i="10" s="1"/>
  <c r="Q66" i="10" s="1"/>
  <c r="Q67" i="10" s="1"/>
  <c r="Q68" i="10" s="1"/>
  <c r="Q69" i="10" s="1"/>
  <c r="Q70" i="10" s="1"/>
  <c r="Q71" i="10" s="1"/>
  <c r="Q72" i="10" s="1"/>
  <c r="Q73" i="10" s="1"/>
  <c r="Q74" i="10" s="1"/>
  <c r="Q75" i="10" s="1"/>
  <c r="Q76" i="10" s="1"/>
  <c r="Q77" i="10" s="1"/>
  <c r="Q78" i="10" s="1"/>
  <c r="Q79" i="10" s="1"/>
  <c r="Q80" i="10" s="1"/>
  <c r="Q81" i="10" s="1"/>
  <c r="Q82" i="10" s="1"/>
  <c r="Q83" i="10" s="1"/>
  <c r="Q84" i="10" s="1"/>
  <c r="Q85" i="10" s="1"/>
  <c r="Q86" i="10" s="1"/>
  <c r="Q87" i="10" s="1"/>
  <c r="Q88" i="10" s="1"/>
  <c r="Q89" i="10" s="1"/>
  <c r="Q90" i="10" s="1"/>
  <c r="Q91" i="10" s="1"/>
  <c r="Q92" i="10" s="1"/>
  <c r="Q93" i="10" s="1"/>
  <c r="Q94" i="10" s="1"/>
  <c r="Q95" i="10" s="1"/>
  <c r="Q96" i="10" s="1"/>
  <c r="Q97" i="10" s="1"/>
  <c r="Q98" i="10" s="1"/>
  <c r="Q99" i="10" s="1"/>
  <c r="Q100" i="10" s="1"/>
  <c r="Q101" i="10" s="1"/>
  <c r="Q102" i="10" s="1"/>
  <c r="Q103" i="10" s="1"/>
  <c r="Q104" i="10" s="1"/>
  <c r="Q105" i="10" s="1"/>
  <c r="Q106" i="10" s="1"/>
  <c r="Q107" i="10" s="1"/>
  <c r="Q108" i="10" s="1"/>
  <c r="Q109" i="10" s="1"/>
  <c r="Q110" i="10" s="1"/>
  <c r="Q111" i="10" s="1"/>
  <c r="Q112" i="10" s="1"/>
  <c r="Q113" i="10" s="1"/>
  <c r="Q114" i="10" s="1"/>
  <c r="Q115" i="10" s="1"/>
  <c r="Q116" i="10" s="1"/>
  <c r="Q117" i="10" s="1"/>
  <c r="Q118" i="10" s="1"/>
  <c r="Q119" i="10" s="1"/>
  <c r="Q120" i="10" s="1"/>
  <c r="Q121" i="10" s="1"/>
  <c r="Q122" i="10" s="1"/>
  <c r="Q123" i="10" s="1"/>
  <c r="P22" i="10"/>
  <c r="P28" i="10"/>
  <c r="P34" i="10"/>
  <c r="P112" i="10"/>
  <c r="P114" i="10"/>
  <c r="R14" i="9"/>
  <c r="N15" i="9" s="1"/>
  <c r="O15" i="9" s="1"/>
  <c r="E23" i="9"/>
  <c r="E106" i="9"/>
  <c r="E15" i="9"/>
  <c r="E69" i="9"/>
  <c r="E19" i="9"/>
  <c r="E22" i="9"/>
  <c r="E83" i="9"/>
  <c r="E75" i="9"/>
  <c r="E120" i="9"/>
  <c r="E96" i="9"/>
  <c r="E64" i="9"/>
  <c r="E41" i="9"/>
  <c r="F14" i="9"/>
  <c r="E61" i="9"/>
  <c r="E112" i="9"/>
  <c r="E55" i="9"/>
  <c r="E45" i="9"/>
  <c r="E114" i="9"/>
  <c r="E77" i="9"/>
  <c r="E56" i="9"/>
  <c r="E21" i="9"/>
  <c r="E16" i="9"/>
  <c r="E14" i="9"/>
  <c r="E17" i="9"/>
  <c r="E122" i="9"/>
  <c r="E98" i="9"/>
  <c r="E81" i="9"/>
  <c r="E36" i="9"/>
  <c r="E34" i="9"/>
  <c r="E32" i="9"/>
  <c r="E30" i="9"/>
  <c r="E28" i="9"/>
  <c r="E26" i="9"/>
  <c r="E25" i="9"/>
  <c r="E20" i="9"/>
  <c r="AA41" i="9"/>
  <c r="E57" i="9"/>
  <c r="E65" i="9"/>
  <c r="E70" i="9"/>
  <c r="E89" i="9"/>
  <c r="AA100" i="9"/>
  <c r="P116" i="9"/>
  <c r="P108" i="9"/>
  <c r="P100" i="9"/>
  <c r="P92" i="9"/>
  <c r="P87" i="9"/>
  <c r="P83" i="9"/>
  <c r="P79" i="9"/>
  <c r="P75" i="9"/>
  <c r="P71" i="9"/>
  <c r="P67" i="9"/>
  <c r="P123" i="9"/>
  <c r="P115" i="9"/>
  <c r="P107" i="9"/>
  <c r="P99" i="9"/>
  <c r="P91" i="9"/>
  <c r="P121" i="9"/>
  <c r="P113" i="9"/>
  <c r="P105" i="9"/>
  <c r="P97" i="9"/>
  <c r="P86" i="9"/>
  <c r="P74" i="9"/>
  <c r="P65" i="9"/>
  <c r="P64" i="9"/>
  <c r="P57" i="9"/>
  <c r="P80" i="9"/>
  <c r="P68" i="9"/>
  <c r="P120" i="9"/>
  <c r="P112" i="9"/>
  <c r="P104" i="9"/>
  <c r="P96" i="9"/>
  <c r="P81" i="9"/>
  <c r="P69" i="9"/>
  <c r="P53" i="9"/>
  <c r="P51" i="9"/>
  <c r="P49" i="9"/>
  <c r="P47" i="9"/>
  <c r="P45" i="9"/>
  <c r="P43" i="9"/>
  <c r="P41" i="9"/>
  <c r="P39" i="9"/>
  <c r="P37" i="9"/>
  <c r="P82" i="9"/>
  <c r="P70" i="9"/>
  <c r="P55" i="9"/>
  <c r="P78" i="9"/>
  <c r="P63" i="9"/>
  <c r="P76" i="9"/>
  <c r="P59" i="9"/>
  <c r="P85" i="9"/>
  <c r="P60" i="9"/>
  <c r="P122" i="9"/>
  <c r="P114" i="9"/>
  <c r="P106" i="9"/>
  <c r="P98" i="9"/>
  <c r="P90" i="9"/>
  <c r="P56" i="9"/>
  <c r="P48" i="9"/>
  <c r="P44" i="9"/>
  <c r="P40" i="9"/>
  <c r="P19" i="9"/>
  <c r="P22" i="9"/>
  <c r="P23" i="9"/>
  <c r="AA55" i="9"/>
  <c r="AA67" i="9"/>
  <c r="AA75" i="9"/>
  <c r="P95" i="9"/>
  <c r="P119" i="9"/>
  <c r="AA121" i="9"/>
  <c r="AA113" i="9"/>
  <c r="AA105" i="9"/>
  <c r="AA97" i="9"/>
  <c r="AA120" i="9"/>
  <c r="AA112" i="9"/>
  <c r="AA104" i="9"/>
  <c r="AA96" i="9"/>
  <c r="AA89" i="9"/>
  <c r="AA85" i="9"/>
  <c r="AA81" i="9"/>
  <c r="AA77" i="9"/>
  <c r="AA73" i="9"/>
  <c r="AA69" i="9"/>
  <c r="AA118" i="9"/>
  <c r="AA110" i="9"/>
  <c r="AA102" i="9"/>
  <c r="AA94" i="9"/>
  <c r="AA88" i="9"/>
  <c r="AA84" i="9"/>
  <c r="AA80" i="9"/>
  <c r="AA76" i="9"/>
  <c r="AA72" i="9"/>
  <c r="AA68" i="9"/>
  <c r="AA62" i="9"/>
  <c r="AA61" i="9"/>
  <c r="AA117" i="9"/>
  <c r="AA109" i="9"/>
  <c r="AA101" i="9"/>
  <c r="AA93" i="9"/>
  <c r="AA82" i="9"/>
  <c r="AA70" i="9"/>
  <c r="AA54" i="9"/>
  <c r="AA52" i="9"/>
  <c r="AA50" i="9"/>
  <c r="AA48" i="9"/>
  <c r="AA46" i="9"/>
  <c r="AA44" i="9"/>
  <c r="AA42" i="9"/>
  <c r="AA40" i="9"/>
  <c r="AA38" i="9"/>
  <c r="AA36" i="9"/>
  <c r="AA83" i="9"/>
  <c r="AA60" i="9"/>
  <c r="AA53" i="9"/>
  <c r="AA64" i="9"/>
  <c r="AA56" i="9"/>
  <c r="AA122" i="9"/>
  <c r="AA114" i="9"/>
  <c r="AA106" i="9"/>
  <c r="AA98" i="9"/>
  <c r="AA90" i="9"/>
  <c r="AA74" i="9"/>
  <c r="AA65" i="9"/>
  <c r="AA57" i="9"/>
  <c r="AA47" i="9"/>
  <c r="AA43" i="9"/>
  <c r="AA39" i="9"/>
  <c r="AA18" i="9"/>
  <c r="E37" i="9"/>
  <c r="P38" i="9"/>
  <c r="E49" i="9"/>
  <c r="P50" i="9"/>
  <c r="P61" i="9"/>
  <c r="P73" i="9"/>
  <c r="AA78" i="9"/>
  <c r="AA86" i="9"/>
  <c r="P89" i="9"/>
  <c r="P101" i="9"/>
  <c r="E104" i="9"/>
  <c r="C14" i="9"/>
  <c r="Y14" i="9"/>
  <c r="E18" i="9"/>
  <c r="AA21" i="9"/>
  <c r="E27" i="9"/>
  <c r="E29" i="9"/>
  <c r="E31" i="9"/>
  <c r="E33" i="9"/>
  <c r="E35" i="9"/>
  <c r="AA63" i="9"/>
  <c r="P84" i="9"/>
  <c r="AA107" i="9"/>
  <c r="P110" i="9"/>
  <c r="E119" i="9"/>
  <c r="E111" i="9"/>
  <c r="E103" i="9"/>
  <c r="E95" i="9"/>
  <c r="E118" i="9"/>
  <c r="E110" i="9"/>
  <c r="E102" i="9"/>
  <c r="E94" i="9"/>
  <c r="E88" i="9"/>
  <c r="E84" i="9"/>
  <c r="E80" i="9"/>
  <c r="E76" i="9"/>
  <c r="E72" i="9"/>
  <c r="E68" i="9"/>
  <c r="E116" i="9"/>
  <c r="E108" i="9"/>
  <c r="E100" i="9"/>
  <c r="E92" i="9"/>
  <c r="E90" i="9"/>
  <c r="E78" i="9"/>
  <c r="E60" i="9"/>
  <c r="E59" i="9"/>
  <c r="E79" i="9"/>
  <c r="E67" i="9"/>
  <c r="E123" i="9"/>
  <c r="E115" i="9"/>
  <c r="E107" i="9"/>
  <c r="E99" i="9"/>
  <c r="E91" i="9"/>
  <c r="E54" i="9"/>
  <c r="E52" i="9"/>
  <c r="E50" i="9"/>
  <c r="E48" i="9"/>
  <c r="E46" i="9"/>
  <c r="E44" i="9"/>
  <c r="E42" i="9"/>
  <c r="E40" i="9"/>
  <c r="E38" i="9"/>
  <c r="E86" i="9"/>
  <c r="E74" i="9"/>
  <c r="E117" i="9"/>
  <c r="E109" i="9"/>
  <c r="E101" i="9"/>
  <c r="E93" i="9"/>
  <c r="E82" i="9"/>
  <c r="E73" i="9"/>
  <c r="E66" i="9"/>
  <c r="E58" i="9"/>
  <c r="E51" i="9"/>
  <c r="E47" i="9"/>
  <c r="E43" i="9"/>
  <c r="E39" i="9"/>
  <c r="E121" i="9"/>
  <c r="E113" i="9"/>
  <c r="E105" i="9"/>
  <c r="E97" i="9"/>
  <c r="E87" i="9"/>
  <c r="E71" i="9"/>
  <c r="E62" i="9"/>
  <c r="E63" i="9"/>
  <c r="E85" i="9"/>
  <c r="P17" i="9"/>
  <c r="AA22" i="9"/>
  <c r="P24" i="9"/>
  <c r="P25" i="9"/>
  <c r="AA45" i="9"/>
  <c r="AA51" i="9"/>
  <c r="P54" i="9"/>
  <c r="AA59" i="9"/>
  <c r="AA92" i="9"/>
  <c r="AA95" i="9"/>
  <c r="AA116" i="9"/>
  <c r="AA119" i="9"/>
  <c r="O8" i="9"/>
  <c r="O9" i="9" s="1"/>
  <c r="AA14" i="9"/>
  <c r="P15" i="9"/>
  <c r="AA16" i="9"/>
  <c r="P27" i="9"/>
  <c r="P29" i="9"/>
  <c r="P31" i="9"/>
  <c r="P33" i="9"/>
  <c r="P35" i="9"/>
  <c r="AA87" i="9"/>
  <c r="P111" i="9"/>
  <c r="AB14" i="9"/>
  <c r="AB15" i="9" s="1"/>
  <c r="AB16" i="9" s="1"/>
  <c r="AB17" i="9" s="1"/>
  <c r="AB18" i="9" s="1"/>
  <c r="AB19" i="9" s="1"/>
  <c r="AB20" i="9" s="1"/>
  <c r="AB21" i="9" s="1"/>
  <c r="AB22" i="9" s="1"/>
  <c r="AB23" i="9" s="1"/>
  <c r="AB24" i="9" s="1"/>
  <c r="AB25" i="9" s="1"/>
  <c r="AB26" i="9" s="1"/>
  <c r="AB27" i="9" s="1"/>
  <c r="AB28" i="9" s="1"/>
  <c r="AB29" i="9" s="1"/>
  <c r="AB30" i="9" s="1"/>
  <c r="AB31" i="9" s="1"/>
  <c r="AB32" i="9" s="1"/>
  <c r="AB33" i="9" s="1"/>
  <c r="AB34" i="9" s="1"/>
  <c r="AB35" i="9" s="1"/>
  <c r="AB36" i="9" s="1"/>
  <c r="AB37" i="9" s="1"/>
  <c r="AB38" i="9" s="1"/>
  <c r="AB39" i="9" s="1"/>
  <c r="AB40" i="9" s="1"/>
  <c r="AB41" i="9" s="1"/>
  <c r="AB42" i="9" s="1"/>
  <c r="AB43" i="9" s="1"/>
  <c r="AB44" i="9" s="1"/>
  <c r="AB45" i="9" s="1"/>
  <c r="AB46" i="9" s="1"/>
  <c r="AB47" i="9" s="1"/>
  <c r="AB48" i="9" s="1"/>
  <c r="AB49" i="9" s="1"/>
  <c r="AB50" i="9" s="1"/>
  <c r="AB51" i="9" s="1"/>
  <c r="AB52" i="9" s="1"/>
  <c r="AB53" i="9" s="1"/>
  <c r="AB54" i="9" s="1"/>
  <c r="AB55" i="9" s="1"/>
  <c r="AB56" i="9" s="1"/>
  <c r="AB57" i="9" s="1"/>
  <c r="AB58" i="9" s="1"/>
  <c r="AB59" i="9" s="1"/>
  <c r="AB60" i="9" s="1"/>
  <c r="AB61" i="9" s="1"/>
  <c r="AB62" i="9" s="1"/>
  <c r="AB63" i="9" s="1"/>
  <c r="AB64" i="9" s="1"/>
  <c r="AB65" i="9" s="1"/>
  <c r="AB66" i="9" s="1"/>
  <c r="AB67" i="9" s="1"/>
  <c r="AB68" i="9" s="1"/>
  <c r="AB69" i="9" s="1"/>
  <c r="AB70" i="9" s="1"/>
  <c r="AB71" i="9" s="1"/>
  <c r="AB72" i="9" s="1"/>
  <c r="AB73" i="9" s="1"/>
  <c r="AB74" i="9" s="1"/>
  <c r="AB75" i="9" s="1"/>
  <c r="AB76" i="9" s="1"/>
  <c r="AB77" i="9" s="1"/>
  <c r="AB78" i="9" s="1"/>
  <c r="AB79" i="9" s="1"/>
  <c r="AB80" i="9" s="1"/>
  <c r="AB81" i="9" s="1"/>
  <c r="AB82" i="9" s="1"/>
  <c r="AB83" i="9" s="1"/>
  <c r="AB84" i="9" s="1"/>
  <c r="AB85" i="9" s="1"/>
  <c r="AB86" i="9" s="1"/>
  <c r="AB87" i="9" s="1"/>
  <c r="AB88" i="9" s="1"/>
  <c r="AB89" i="9" s="1"/>
  <c r="AB90" i="9" s="1"/>
  <c r="AB91" i="9" s="1"/>
  <c r="AB92" i="9" s="1"/>
  <c r="AB93" i="9" s="1"/>
  <c r="AB94" i="9" s="1"/>
  <c r="AB95" i="9" s="1"/>
  <c r="AB96" i="9" s="1"/>
  <c r="AB97" i="9" s="1"/>
  <c r="AB98" i="9" s="1"/>
  <c r="AB99" i="9" s="1"/>
  <c r="AB100" i="9" s="1"/>
  <c r="AB101" i="9" s="1"/>
  <c r="AB102" i="9" s="1"/>
  <c r="AB103" i="9" s="1"/>
  <c r="AB104" i="9" s="1"/>
  <c r="AB105" i="9" s="1"/>
  <c r="AB106" i="9" s="1"/>
  <c r="AB107" i="9" s="1"/>
  <c r="AB108" i="9" s="1"/>
  <c r="AB109" i="9" s="1"/>
  <c r="AB110" i="9" s="1"/>
  <c r="AB111" i="9" s="1"/>
  <c r="AB112" i="9" s="1"/>
  <c r="AB113" i="9" s="1"/>
  <c r="AB114" i="9" s="1"/>
  <c r="AB115" i="9" s="1"/>
  <c r="AB116" i="9" s="1"/>
  <c r="AB117" i="9" s="1"/>
  <c r="AB118" i="9" s="1"/>
  <c r="AB119" i="9" s="1"/>
  <c r="AB120" i="9" s="1"/>
  <c r="AB121" i="9" s="1"/>
  <c r="AB122" i="9" s="1"/>
  <c r="AB123" i="9" s="1"/>
  <c r="P20" i="9"/>
  <c r="P42" i="9"/>
  <c r="P93" i="9"/>
  <c r="P117" i="9"/>
  <c r="AA19" i="9"/>
  <c r="AA23" i="9"/>
  <c r="AA24" i="9"/>
  <c r="P26" i="9"/>
  <c r="P28" i="9"/>
  <c r="P30" i="9"/>
  <c r="P32" i="9"/>
  <c r="P34" i="9"/>
  <c r="P36" i="9"/>
  <c r="P58" i="9"/>
  <c r="P66" i="9"/>
  <c r="AA99" i="9"/>
  <c r="P102" i="9"/>
  <c r="AA123" i="9"/>
  <c r="AA37" i="9"/>
  <c r="AA49" i="9"/>
  <c r="P62" i="9"/>
  <c r="AA71" i="9"/>
  <c r="AA79" i="9"/>
  <c r="AA108" i="9"/>
  <c r="AA111" i="9"/>
  <c r="P18" i="9"/>
  <c r="P21" i="9"/>
  <c r="AA26" i="9"/>
  <c r="AA28" i="9"/>
  <c r="AA30" i="9"/>
  <c r="AA32" i="9"/>
  <c r="AA34" i="9"/>
  <c r="P103" i="9"/>
  <c r="M4" i="7"/>
  <c r="E10" i="7" s="1"/>
  <c r="E11" i="7" s="1"/>
  <c r="M5" i="7"/>
  <c r="M6" i="7"/>
  <c r="M7" i="7"/>
  <c r="AN50" i="9" l="1"/>
  <c r="AJ51" i="9" s="1"/>
  <c r="AK50" i="9"/>
  <c r="F15" i="9"/>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4" i="1"/>
  <c r="H15" i="6"/>
  <c r="G15" i="6" s="1"/>
  <c r="F15" i="10"/>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F114" i="10" s="1"/>
  <c r="F115" i="10" s="1"/>
  <c r="F116" i="10" s="1"/>
  <c r="F117" i="10" s="1"/>
  <c r="F118" i="10" s="1"/>
  <c r="F119" i="10" s="1"/>
  <c r="F120" i="10" s="1"/>
  <c r="F121" i="10" s="1"/>
  <c r="F122" i="10" s="1"/>
  <c r="F123" i="10" s="1"/>
  <c r="H16" i="6"/>
  <c r="G16" i="6" s="1"/>
  <c r="E12" i="7"/>
  <c r="F17" i="7" s="1"/>
  <c r="F13" i="1" s="1"/>
  <c r="F21" i="1" s="1"/>
  <c r="F34" i="1" s="1"/>
  <c r="F35" i="1" s="1"/>
  <c r="O15" i="10"/>
  <c r="R15" i="10"/>
  <c r="N16" i="10" s="1"/>
  <c r="G15" i="10"/>
  <c r="C16" i="10" s="1"/>
  <c r="D15" i="10"/>
  <c r="R15" i="9"/>
  <c r="N16" i="9" s="1"/>
  <c r="O16" i="9" s="1"/>
  <c r="AC14" i="9"/>
  <c r="Y15" i="9" s="1"/>
  <c r="Z14" i="9"/>
  <c r="G14" i="9"/>
  <c r="C15" i="9" s="1"/>
  <c r="D14" i="9"/>
  <c r="C17" i="7"/>
  <c r="D17" i="7" l="1"/>
  <c r="E17" i="7"/>
  <c r="G17" i="7" s="1"/>
  <c r="C18" i="7" s="1"/>
  <c r="AN51" i="9"/>
  <c r="AJ52" i="9" s="1"/>
  <c r="AK51" i="9"/>
  <c r="R16" i="9"/>
  <c r="N17" i="9" s="1"/>
  <c r="R17" i="9" s="1"/>
  <c r="N18" i="9" s="1"/>
  <c r="G16" i="10"/>
  <c r="C17" i="10" s="1"/>
  <c r="D16" i="10"/>
  <c r="O16" i="10"/>
  <c r="R16" i="10"/>
  <c r="N17" i="10" s="1"/>
  <c r="G15" i="9"/>
  <c r="C16" i="9" s="1"/>
  <c r="D15" i="9"/>
  <c r="AC15" i="9"/>
  <c r="Y16" i="9" s="1"/>
  <c r="Z15" i="9"/>
  <c r="O17" i="9"/>
  <c r="F18" i="7"/>
  <c r="F19" i="7" s="1"/>
  <c r="H14" i="6"/>
  <c r="G14" i="6" s="1"/>
  <c r="AN52" i="9" l="1"/>
  <c r="AJ53" i="9" s="1"/>
  <c r="AK52" i="9"/>
  <c r="R17" i="10"/>
  <c r="N18" i="10" s="1"/>
  <c r="O17" i="10"/>
  <c r="G17" i="10"/>
  <c r="C18" i="10" s="1"/>
  <c r="D17" i="10"/>
  <c r="AC16" i="9"/>
  <c r="Y17" i="9" s="1"/>
  <c r="Z16" i="9"/>
  <c r="O18" i="9"/>
  <c r="R18" i="9"/>
  <c r="N19" i="9" s="1"/>
  <c r="G16" i="9"/>
  <c r="C17" i="9" s="1"/>
  <c r="D16" i="9"/>
  <c r="F20" i="7"/>
  <c r="D18" i="7"/>
  <c r="E18" i="7" s="1"/>
  <c r="G18" i="7" s="1"/>
  <c r="C19" i="7" s="1"/>
  <c r="AN53" i="9" l="1"/>
  <c r="AJ54" i="9" s="1"/>
  <c r="AK53" i="9"/>
  <c r="R18" i="10"/>
  <c r="N19" i="10" s="1"/>
  <c r="O18" i="10"/>
  <c r="G18" i="10"/>
  <c r="C19" i="10" s="1"/>
  <c r="D18" i="10"/>
  <c r="G17" i="9"/>
  <c r="C18" i="9" s="1"/>
  <c r="D17" i="9"/>
  <c r="R19" i="9"/>
  <c r="N20" i="9" s="1"/>
  <c r="O19" i="9"/>
  <c r="Z17" i="9"/>
  <c r="AC17" i="9"/>
  <c r="Y18" i="9" s="1"/>
  <c r="D19" i="7"/>
  <c r="E19" i="7" s="1"/>
  <c r="G19" i="7" s="1"/>
  <c r="C20" i="7" s="1"/>
  <c r="F21" i="7"/>
  <c r="AN54" i="9" l="1"/>
  <c r="AJ55" i="9" s="1"/>
  <c r="AK54" i="9"/>
  <c r="R19" i="10"/>
  <c r="N20" i="10" s="1"/>
  <c r="O19" i="10"/>
  <c r="D19" i="10"/>
  <c r="G19" i="10"/>
  <c r="C20" i="10" s="1"/>
  <c r="G18" i="9"/>
  <c r="C19" i="9" s="1"/>
  <c r="D18" i="9"/>
  <c r="AC18" i="9"/>
  <c r="Y19" i="9" s="1"/>
  <c r="Z18" i="9"/>
  <c r="R20" i="9"/>
  <c r="N21" i="9" s="1"/>
  <c r="O20" i="9"/>
  <c r="D20" i="7"/>
  <c r="E20" i="7" s="1"/>
  <c r="G20" i="7" s="1"/>
  <c r="C21" i="7" s="1"/>
  <c r="F22" i="7"/>
  <c r="AN55" i="9" l="1"/>
  <c r="AJ56" i="9" s="1"/>
  <c r="AK55" i="9"/>
  <c r="G20" i="10"/>
  <c r="C21" i="10" s="1"/>
  <c r="D20" i="10"/>
  <c r="R20" i="10"/>
  <c r="N21" i="10" s="1"/>
  <c r="O20" i="10"/>
  <c r="O21" i="9"/>
  <c r="R21" i="9"/>
  <c r="N22" i="9" s="1"/>
  <c r="AC19" i="9"/>
  <c r="Y20" i="9" s="1"/>
  <c r="Z19" i="9"/>
  <c r="G19" i="9"/>
  <c r="C20" i="9" s="1"/>
  <c r="D19" i="9"/>
  <c r="D21" i="7"/>
  <c r="E21" i="7" s="1"/>
  <c r="G21" i="7" s="1"/>
  <c r="C22" i="7" s="1"/>
  <c r="F23" i="7"/>
  <c r="AN56" i="9" l="1"/>
  <c r="AJ57" i="9" s="1"/>
  <c r="AK56" i="9"/>
  <c r="R21" i="10"/>
  <c r="N22" i="10" s="1"/>
  <c r="O21" i="10"/>
  <c r="G21" i="10"/>
  <c r="C22" i="10" s="1"/>
  <c r="D21" i="10"/>
  <c r="G20" i="9"/>
  <c r="C21" i="9" s="1"/>
  <c r="D20" i="9"/>
  <c r="AC20" i="9"/>
  <c r="Y21" i="9" s="1"/>
  <c r="Z20" i="9"/>
  <c r="R22" i="9"/>
  <c r="N23" i="9" s="1"/>
  <c r="O22" i="9"/>
  <c r="D22" i="7"/>
  <c r="E22" i="7" s="1"/>
  <c r="G22" i="7" s="1"/>
  <c r="C23" i="7" s="1"/>
  <c r="F24" i="7"/>
  <c r="AN57" i="9" l="1"/>
  <c r="AJ58" i="9" s="1"/>
  <c r="AK57" i="9"/>
  <c r="O22" i="10"/>
  <c r="R22" i="10"/>
  <c r="N23" i="10" s="1"/>
  <c r="G22" i="10"/>
  <c r="C23" i="10" s="1"/>
  <c r="D22" i="10"/>
  <c r="O23" i="9"/>
  <c r="R23" i="9"/>
  <c r="N24" i="9" s="1"/>
  <c r="AC21" i="9"/>
  <c r="Y22" i="9" s="1"/>
  <c r="Z21" i="9"/>
  <c r="G21" i="9"/>
  <c r="C22" i="9" s="1"/>
  <c r="D21" i="9"/>
  <c r="D23" i="7"/>
  <c r="E23" i="7" s="1"/>
  <c r="G23" i="7" s="1"/>
  <c r="C24" i="7" s="1"/>
  <c r="F25" i="7"/>
  <c r="AN58" i="9" l="1"/>
  <c r="AJ59" i="9" s="1"/>
  <c r="AK58" i="9"/>
  <c r="G23" i="10"/>
  <c r="C24" i="10" s="1"/>
  <c r="D23" i="10"/>
  <c r="R23" i="10"/>
  <c r="N24" i="10" s="1"/>
  <c r="O23" i="10"/>
  <c r="Z22" i="9"/>
  <c r="AC22" i="9"/>
  <c r="Y23" i="9" s="1"/>
  <c r="R24" i="9"/>
  <c r="N25" i="9" s="1"/>
  <c r="O24" i="9"/>
  <c r="D22" i="9"/>
  <c r="G22" i="9"/>
  <c r="C23" i="9" s="1"/>
  <c r="D24" i="7"/>
  <c r="E24" i="7" s="1"/>
  <c r="G24" i="7" s="1"/>
  <c r="C25" i="7" s="1"/>
  <c r="F26" i="7"/>
  <c r="AN59" i="9" l="1"/>
  <c r="AJ60" i="9" s="1"/>
  <c r="AK59" i="9"/>
  <c r="R24" i="10"/>
  <c r="N25" i="10" s="1"/>
  <c r="O24" i="10"/>
  <c r="G24" i="10"/>
  <c r="C25" i="10" s="1"/>
  <c r="D24" i="10"/>
  <c r="AC23" i="9"/>
  <c r="Y24" i="9" s="1"/>
  <c r="Z23" i="9"/>
  <c r="D23" i="9"/>
  <c r="G23" i="9"/>
  <c r="C24" i="9" s="1"/>
  <c r="O25" i="9"/>
  <c r="R25" i="9"/>
  <c r="N26" i="9" s="1"/>
  <c r="D25" i="7"/>
  <c r="E25" i="7" s="1"/>
  <c r="G25" i="7" s="1"/>
  <c r="C26" i="7" s="1"/>
  <c r="F27" i="7"/>
  <c r="AN60" i="9" l="1"/>
  <c r="AJ61" i="9" s="1"/>
  <c r="AK60" i="9"/>
  <c r="D25" i="10"/>
  <c r="G25" i="10"/>
  <c r="C26" i="10" s="1"/>
  <c r="R25" i="10"/>
  <c r="N26" i="10" s="1"/>
  <c r="O25" i="10"/>
  <c r="Z24" i="9"/>
  <c r="AC24" i="9"/>
  <c r="Y25" i="9" s="1"/>
  <c r="D24" i="9"/>
  <c r="G24" i="9"/>
  <c r="C25" i="9" s="1"/>
  <c r="R26" i="9"/>
  <c r="N27" i="9" s="1"/>
  <c r="O26" i="9"/>
  <c r="D26" i="7"/>
  <c r="E26" i="7" s="1"/>
  <c r="G26" i="7" s="1"/>
  <c r="C27" i="7" s="1"/>
  <c r="F28" i="7"/>
  <c r="AN61" i="9" l="1"/>
  <c r="AJ62" i="9" s="1"/>
  <c r="AK61" i="9"/>
  <c r="G26" i="10"/>
  <c r="C27" i="10" s="1"/>
  <c r="D26" i="10"/>
  <c r="R26" i="10"/>
  <c r="N27" i="10" s="1"/>
  <c r="O26" i="10"/>
  <c r="O27" i="9"/>
  <c r="R27" i="9"/>
  <c r="N28" i="9" s="1"/>
  <c r="G25" i="9"/>
  <c r="C26" i="9" s="1"/>
  <c r="D25" i="9"/>
  <c r="Z25" i="9"/>
  <c r="AC25" i="9"/>
  <c r="Y26" i="9" s="1"/>
  <c r="D27" i="7"/>
  <c r="E27" i="7" s="1"/>
  <c r="G27" i="7" s="1"/>
  <c r="C28" i="7" s="1"/>
  <c r="F29" i="7"/>
  <c r="AN62" i="9" l="1"/>
  <c r="AJ63" i="9" s="1"/>
  <c r="AK62" i="9"/>
  <c r="G27" i="10"/>
  <c r="C28" i="10" s="1"/>
  <c r="D27" i="10"/>
  <c r="R27" i="10"/>
  <c r="N28" i="10" s="1"/>
  <c r="O27" i="10"/>
  <c r="R28" i="9"/>
  <c r="N29" i="9" s="1"/>
  <c r="O28" i="9"/>
  <c r="Z26" i="9"/>
  <c r="AC26" i="9"/>
  <c r="Y27" i="9" s="1"/>
  <c r="D26" i="9"/>
  <c r="G26" i="9"/>
  <c r="C27" i="9" s="1"/>
  <c r="D28" i="7"/>
  <c r="E28" i="7" s="1"/>
  <c r="G28" i="7" s="1"/>
  <c r="C29" i="7" s="1"/>
  <c r="F30" i="7"/>
  <c r="AN63" i="9" l="1"/>
  <c r="AJ64" i="9" s="1"/>
  <c r="AK63" i="9"/>
  <c r="G28" i="10"/>
  <c r="C29" i="10" s="1"/>
  <c r="D28" i="10"/>
  <c r="O28" i="10"/>
  <c r="R28" i="10"/>
  <c r="N29" i="10" s="1"/>
  <c r="G27" i="9"/>
  <c r="C28" i="9" s="1"/>
  <c r="D27" i="9"/>
  <c r="O29" i="9"/>
  <c r="R29" i="9"/>
  <c r="N30" i="9" s="1"/>
  <c r="AC27" i="9"/>
  <c r="Y28" i="9" s="1"/>
  <c r="Z27" i="9"/>
  <c r="D29" i="7"/>
  <c r="E29" i="7" s="1"/>
  <c r="G29" i="7" s="1"/>
  <c r="C30" i="7" s="1"/>
  <c r="F31" i="7"/>
  <c r="AN64" i="9" l="1"/>
  <c r="AJ65" i="9" s="1"/>
  <c r="AK64" i="9"/>
  <c r="R29" i="10"/>
  <c r="N30" i="10" s="1"/>
  <c r="O29" i="10"/>
  <c r="G29" i="10"/>
  <c r="C30" i="10" s="1"/>
  <c r="D29" i="10"/>
  <c r="Z28" i="9"/>
  <c r="AC28" i="9"/>
  <c r="Y29" i="9" s="1"/>
  <c r="R30" i="9"/>
  <c r="N31" i="9" s="1"/>
  <c r="O30" i="9"/>
  <c r="D28" i="9"/>
  <c r="G28" i="9"/>
  <c r="C29" i="9" s="1"/>
  <c r="D30" i="7"/>
  <c r="E30" i="7" s="1"/>
  <c r="G30" i="7" s="1"/>
  <c r="C31" i="7" s="1"/>
  <c r="F32" i="7"/>
  <c r="AN65" i="9" l="1"/>
  <c r="AJ66" i="9" s="1"/>
  <c r="AK65" i="9"/>
  <c r="G30" i="10"/>
  <c r="C31" i="10" s="1"/>
  <c r="D30" i="10"/>
  <c r="R30" i="10"/>
  <c r="N31" i="10" s="1"/>
  <c r="O30" i="10"/>
  <c r="G29" i="9"/>
  <c r="C30" i="9" s="1"/>
  <c r="D29" i="9"/>
  <c r="O31" i="9"/>
  <c r="R31" i="9"/>
  <c r="N32" i="9" s="1"/>
  <c r="AC29" i="9"/>
  <c r="Y30" i="9" s="1"/>
  <c r="Z29" i="9"/>
  <c r="D31" i="7"/>
  <c r="E31" i="7" s="1"/>
  <c r="G31" i="7" s="1"/>
  <c r="C32" i="7" s="1"/>
  <c r="F33" i="7"/>
  <c r="AN66" i="9" l="1"/>
  <c r="AJ67" i="9" s="1"/>
  <c r="AK66" i="9"/>
  <c r="R31" i="10"/>
  <c r="N32" i="10" s="1"/>
  <c r="O31" i="10"/>
  <c r="D31" i="10"/>
  <c r="G31" i="10"/>
  <c r="C32" i="10" s="1"/>
  <c r="Z30" i="9"/>
  <c r="AC30" i="9"/>
  <c r="Y31" i="9" s="1"/>
  <c r="R32" i="9"/>
  <c r="N33" i="9" s="1"/>
  <c r="O32" i="9"/>
  <c r="D30" i="9"/>
  <c r="G30" i="9"/>
  <c r="C31" i="9" s="1"/>
  <c r="D32" i="7"/>
  <c r="E32" i="7" s="1"/>
  <c r="G32" i="7" s="1"/>
  <c r="C33" i="7" s="1"/>
  <c r="F34" i="7"/>
  <c r="AN67" i="9" l="1"/>
  <c r="AJ68" i="9" s="1"/>
  <c r="AK67" i="9"/>
  <c r="G32" i="10"/>
  <c r="C33" i="10" s="1"/>
  <c r="D32" i="10"/>
  <c r="R32" i="10"/>
  <c r="N33" i="10" s="1"/>
  <c r="O32" i="10"/>
  <c r="G31" i="9"/>
  <c r="C32" i="9" s="1"/>
  <c r="D31" i="9"/>
  <c r="O33" i="9"/>
  <c r="R33" i="9"/>
  <c r="N34" i="9" s="1"/>
  <c r="AC31" i="9"/>
  <c r="Y32" i="9" s="1"/>
  <c r="Z31" i="9"/>
  <c r="D33" i="7"/>
  <c r="E33" i="7" s="1"/>
  <c r="G33" i="7" s="1"/>
  <c r="C34" i="7" s="1"/>
  <c r="F35" i="7"/>
  <c r="AN68" i="9" l="1"/>
  <c r="AJ69" i="9" s="1"/>
  <c r="AK68" i="9"/>
  <c r="R33" i="10"/>
  <c r="N34" i="10" s="1"/>
  <c r="O33" i="10"/>
  <c r="G33" i="10"/>
  <c r="C34" i="10" s="1"/>
  <c r="D33" i="10"/>
  <c r="Z32" i="9"/>
  <c r="AC32" i="9"/>
  <c r="Y33" i="9" s="1"/>
  <c r="R34" i="9"/>
  <c r="N35" i="9" s="1"/>
  <c r="O34" i="9"/>
  <c r="D32" i="9"/>
  <c r="G32" i="9"/>
  <c r="C33" i="9" s="1"/>
  <c r="D34" i="7"/>
  <c r="E34" i="7" s="1"/>
  <c r="G34" i="7" s="1"/>
  <c r="C35" i="7" s="1"/>
  <c r="F36" i="7"/>
  <c r="AN69" i="9" l="1"/>
  <c r="AJ70" i="9" s="1"/>
  <c r="AK69" i="9"/>
  <c r="G34" i="10"/>
  <c r="C35" i="10" s="1"/>
  <c r="D34" i="10"/>
  <c r="O34" i="10"/>
  <c r="R34" i="10"/>
  <c r="N35" i="10" s="1"/>
  <c r="G33" i="9"/>
  <c r="C34" i="9" s="1"/>
  <c r="D33" i="9"/>
  <c r="O35" i="9"/>
  <c r="R35" i="9"/>
  <c r="N36" i="9" s="1"/>
  <c r="AC33" i="9"/>
  <c r="Y34" i="9" s="1"/>
  <c r="Z33" i="9"/>
  <c r="D35" i="7"/>
  <c r="E35" i="7" s="1"/>
  <c r="G35" i="7" s="1"/>
  <c r="C36" i="7" s="1"/>
  <c r="F37" i="7"/>
  <c r="AN70" i="9" l="1"/>
  <c r="AJ71" i="9" s="1"/>
  <c r="AK70" i="9"/>
  <c r="R35" i="10"/>
  <c r="N36" i="10" s="1"/>
  <c r="O35" i="10"/>
  <c r="G35" i="10"/>
  <c r="C36" i="10" s="1"/>
  <c r="D35" i="10"/>
  <c r="R36" i="9"/>
  <c r="N37" i="9" s="1"/>
  <c r="O36" i="9"/>
  <c r="Z34" i="9"/>
  <c r="AC34" i="9"/>
  <c r="Y35" i="9" s="1"/>
  <c r="D34" i="9"/>
  <c r="G34" i="9"/>
  <c r="C35" i="9" s="1"/>
  <c r="D36" i="7"/>
  <c r="E36" i="7" s="1"/>
  <c r="G36" i="7" s="1"/>
  <c r="C37" i="7" s="1"/>
  <c r="F38" i="7"/>
  <c r="AN71" i="9" l="1"/>
  <c r="AJ72" i="9" s="1"/>
  <c r="AK71" i="9"/>
  <c r="G36" i="10"/>
  <c r="C37" i="10" s="1"/>
  <c r="D36" i="10"/>
  <c r="R36" i="10"/>
  <c r="N37" i="10" s="1"/>
  <c r="O36" i="10"/>
  <c r="G35" i="9"/>
  <c r="C36" i="9" s="1"/>
  <c r="D35" i="9"/>
  <c r="Z35" i="9"/>
  <c r="AC35" i="9"/>
  <c r="Y36" i="9" s="1"/>
  <c r="R37" i="9"/>
  <c r="N38" i="9" s="1"/>
  <c r="O37" i="9"/>
  <c r="D37" i="7"/>
  <c r="E37" i="7" s="1"/>
  <c r="G37" i="7" s="1"/>
  <c r="C38" i="7" s="1"/>
  <c r="F39" i="7"/>
  <c r="AN72" i="9" l="1"/>
  <c r="AJ73" i="9" s="1"/>
  <c r="AK72" i="9"/>
  <c r="R37" i="10"/>
  <c r="N38" i="10" s="1"/>
  <c r="O37" i="10"/>
  <c r="D37" i="10"/>
  <c r="G37" i="10"/>
  <c r="C38" i="10" s="1"/>
  <c r="R38" i="9"/>
  <c r="N39" i="9" s="1"/>
  <c r="O38" i="9"/>
  <c r="Z36" i="9"/>
  <c r="AC36" i="9"/>
  <c r="Y37" i="9" s="1"/>
  <c r="D36" i="9"/>
  <c r="G36" i="9"/>
  <c r="C37" i="9" s="1"/>
  <c r="D38" i="7"/>
  <c r="E38" i="7" s="1"/>
  <c r="G38" i="7" s="1"/>
  <c r="C39" i="7" s="1"/>
  <c r="F40" i="7"/>
  <c r="AN73" i="9" l="1"/>
  <c r="AJ74" i="9" s="1"/>
  <c r="AK73" i="9"/>
  <c r="G38" i="10"/>
  <c r="C39" i="10" s="1"/>
  <c r="D38" i="10"/>
  <c r="R38" i="10"/>
  <c r="N39" i="10" s="1"/>
  <c r="O38" i="10"/>
  <c r="G37" i="9"/>
  <c r="C38" i="9" s="1"/>
  <c r="D37" i="9"/>
  <c r="Z37" i="9"/>
  <c r="AC37" i="9"/>
  <c r="Y38" i="9" s="1"/>
  <c r="R39" i="9"/>
  <c r="N40" i="9" s="1"/>
  <c r="O39" i="9"/>
  <c r="D39" i="7"/>
  <c r="E39" i="7" s="1"/>
  <c r="G39" i="7" s="1"/>
  <c r="C40" i="7" s="1"/>
  <c r="F41" i="7"/>
  <c r="AN74" i="9" l="1"/>
  <c r="AJ75" i="9" s="1"/>
  <c r="AK74" i="9"/>
  <c r="O39" i="10"/>
  <c r="R39" i="10"/>
  <c r="N40" i="10" s="1"/>
  <c r="G39" i="10"/>
  <c r="C40" i="10" s="1"/>
  <c r="D39" i="10"/>
  <c r="R40" i="9"/>
  <c r="N41" i="9" s="1"/>
  <c r="O40" i="9"/>
  <c r="AC38" i="9"/>
  <c r="Y39" i="9" s="1"/>
  <c r="Z38" i="9"/>
  <c r="G38" i="9"/>
  <c r="C39" i="9" s="1"/>
  <c r="D38" i="9"/>
  <c r="D40" i="7"/>
  <c r="E40" i="7" s="1"/>
  <c r="G40" i="7" s="1"/>
  <c r="C41" i="7" s="1"/>
  <c r="F42" i="7"/>
  <c r="AN75" i="9" l="1"/>
  <c r="AJ76" i="9" s="1"/>
  <c r="AK75" i="9"/>
  <c r="G40" i="10"/>
  <c r="C41" i="10" s="1"/>
  <c r="D40" i="10"/>
  <c r="R40" i="10"/>
  <c r="N41" i="10" s="1"/>
  <c r="O40" i="10"/>
  <c r="D39" i="9"/>
  <c r="G39" i="9"/>
  <c r="C40" i="9" s="1"/>
  <c r="AC39" i="9"/>
  <c r="Y40" i="9" s="1"/>
  <c r="Z39" i="9"/>
  <c r="R41" i="9"/>
  <c r="N42" i="9" s="1"/>
  <c r="O41" i="9"/>
  <c r="D41" i="7"/>
  <c r="E41" i="7" s="1"/>
  <c r="G41" i="7" s="1"/>
  <c r="C42" i="7" s="1"/>
  <c r="F43" i="7"/>
  <c r="AN76" i="9" l="1"/>
  <c r="AJ77" i="9" s="1"/>
  <c r="AK76" i="9"/>
  <c r="O41" i="10"/>
  <c r="R41" i="10"/>
  <c r="N42" i="10" s="1"/>
  <c r="G41" i="10"/>
  <c r="C42" i="10" s="1"/>
  <c r="D41" i="10"/>
  <c r="G40" i="9"/>
  <c r="C41" i="9" s="1"/>
  <c r="D40" i="9"/>
  <c r="R42" i="9"/>
  <c r="N43" i="9" s="1"/>
  <c r="O42" i="9"/>
  <c r="Z40" i="9"/>
  <c r="AC40" i="9"/>
  <c r="Y41" i="9" s="1"/>
  <c r="D42" i="7"/>
  <c r="E42" i="7" s="1"/>
  <c r="G42" i="7" s="1"/>
  <c r="C43" i="7" s="1"/>
  <c r="F44" i="7"/>
  <c r="AN77" i="9" l="1"/>
  <c r="AJ78" i="9" s="1"/>
  <c r="AK77" i="9"/>
  <c r="G42" i="10"/>
  <c r="C43" i="10" s="1"/>
  <c r="D42" i="10"/>
  <c r="R42" i="10"/>
  <c r="N43" i="10" s="1"/>
  <c r="O42" i="10"/>
  <c r="Z41" i="9"/>
  <c r="AC41" i="9"/>
  <c r="Y42" i="9" s="1"/>
  <c r="R43" i="9"/>
  <c r="N44" i="9" s="1"/>
  <c r="O43" i="9"/>
  <c r="G41" i="9"/>
  <c r="C42" i="9" s="1"/>
  <c r="D41" i="9"/>
  <c r="D43" i="7"/>
  <c r="E43" i="7" s="1"/>
  <c r="G43" i="7" s="1"/>
  <c r="C44" i="7" s="1"/>
  <c r="F45" i="7"/>
  <c r="AN78" i="9" l="1"/>
  <c r="AJ79" i="9" s="1"/>
  <c r="AK78" i="9"/>
  <c r="R43" i="10"/>
  <c r="N44" i="10" s="1"/>
  <c r="O43" i="10"/>
  <c r="G43" i="10"/>
  <c r="C44" i="10" s="1"/>
  <c r="D43" i="10"/>
  <c r="AC42" i="9"/>
  <c r="Y43" i="9" s="1"/>
  <c r="Z42" i="9"/>
  <c r="G42" i="9"/>
  <c r="C43" i="9" s="1"/>
  <c r="D42" i="9"/>
  <c r="R44" i="9"/>
  <c r="N45" i="9" s="1"/>
  <c r="O44" i="9"/>
  <c r="D44" i="7"/>
  <c r="E44" i="7" s="1"/>
  <c r="G44" i="7" s="1"/>
  <c r="C45" i="7" s="1"/>
  <c r="F46" i="7"/>
  <c r="AN79" i="9" l="1"/>
  <c r="AJ80" i="9" s="1"/>
  <c r="AK79" i="9"/>
  <c r="G44" i="10"/>
  <c r="C45" i="10" s="1"/>
  <c r="D44" i="10"/>
  <c r="R44" i="10"/>
  <c r="N45" i="10" s="1"/>
  <c r="O44" i="10"/>
  <c r="R45" i="9"/>
  <c r="N46" i="9" s="1"/>
  <c r="O45" i="9"/>
  <c r="D43" i="9"/>
  <c r="G43" i="9"/>
  <c r="C44" i="9" s="1"/>
  <c r="AC43" i="9"/>
  <c r="Y44" i="9" s="1"/>
  <c r="Z43" i="9"/>
  <c r="D45" i="7"/>
  <c r="E45" i="7" s="1"/>
  <c r="G45" i="7" s="1"/>
  <c r="C46" i="7" s="1"/>
  <c r="F47" i="7"/>
  <c r="AN80" i="9" l="1"/>
  <c r="AJ81" i="9" s="1"/>
  <c r="AK80" i="9"/>
  <c r="O45" i="10"/>
  <c r="R45" i="10"/>
  <c r="N46" i="10" s="1"/>
  <c r="G45" i="10"/>
  <c r="C46" i="10" s="1"/>
  <c r="D45" i="10"/>
  <c r="D44" i="9"/>
  <c r="G44" i="9"/>
  <c r="C45" i="9" s="1"/>
  <c r="Z44" i="9"/>
  <c r="AC44" i="9"/>
  <c r="Y45" i="9" s="1"/>
  <c r="O46" i="9"/>
  <c r="R46" i="9"/>
  <c r="N47" i="9" s="1"/>
  <c r="D46" i="7"/>
  <c r="E46" i="7" s="1"/>
  <c r="G46" i="7" s="1"/>
  <c r="C47" i="7" s="1"/>
  <c r="F48" i="7"/>
  <c r="AN81" i="9" l="1"/>
  <c r="AJ82" i="9" s="1"/>
  <c r="AK81" i="9"/>
  <c r="G46" i="10"/>
  <c r="C47" i="10" s="1"/>
  <c r="D46" i="10"/>
  <c r="R46" i="10"/>
  <c r="N47" i="10" s="1"/>
  <c r="O46" i="10"/>
  <c r="O47" i="9"/>
  <c r="R47" i="9"/>
  <c r="N48" i="9" s="1"/>
  <c r="AC45" i="9"/>
  <c r="Y46" i="9" s="1"/>
  <c r="Z45" i="9"/>
  <c r="G45" i="9"/>
  <c r="C46" i="9" s="1"/>
  <c r="D45" i="9"/>
  <c r="D47" i="7"/>
  <c r="E47" i="7" s="1"/>
  <c r="G47" i="7" s="1"/>
  <c r="C48" i="7" s="1"/>
  <c r="F49" i="7"/>
  <c r="AN82" i="9" l="1"/>
  <c r="AJ83" i="9" s="1"/>
  <c r="AK82" i="9"/>
  <c r="R47" i="10"/>
  <c r="N48" i="10" s="1"/>
  <c r="O47" i="10"/>
  <c r="G47" i="10"/>
  <c r="C48" i="10" s="1"/>
  <c r="D47" i="10"/>
  <c r="G46" i="9"/>
  <c r="C47" i="9" s="1"/>
  <c r="D46" i="9"/>
  <c r="AC46" i="9"/>
  <c r="Y47" i="9" s="1"/>
  <c r="Z46" i="9"/>
  <c r="R48" i="9"/>
  <c r="N49" i="9" s="1"/>
  <c r="O48" i="9"/>
  <c r="D48" i="7"/>
  <c r="E48" i="7" s="1"/>
  <c r="G48" i="7" s="1"/>
  <c r="C49" i="7" s="1"/>
  <c r="F50" i="7"/>
  <c r="AN83" i="9" l="1"/>
  <c r="AJ84" i="9" s="1"/>
  <c r="AK83" i="9"/>
  <c r="G48" i="10"/>
  <c r="C49" i="10" s="1"/>
  <c r="D48" i="10"/>
  <c r="R48" i="10"/>
  <c r="N49" i="10" s="1"/>
  <c r="O48" i="10"/>
  <c r="R49" i="9"/>
  <c r="N50" i="9" s="1"/>
  <c r="O49" i="9"/>
  <c r="AC47" i="9"/>
  <c r="Y48" i="9" s="1"/>
  <c r="Z47" i="9"/>
  <c r="D47" i="9"/>
  <c r="G47" i="9"/>
  <c r="C48" i="9" s="1"/>
  <c r="D49" i="7"/>
  <c r="E49" i="7" s="1"/>
  <c r="G49" i="7" s="1"/>
  <c r="C50" i="7" s="1"/>
  <c r="F51" i="7"/>
  <c r="AN84" i="9" l="1"/>
  <c r="AJ85" i="9" s="1"/>
  <c r="AK84" i="9"/>
  <c r="O49" i="10"/>
  <c r="R49" i="10"/>
  <c r="N50" i="10" s="1"/>
  <c r="G49" i="10"/>
  <c r="C50" i="10" s="1"/>
  <c r="D49" i="10"/>
  <c r="G48" i="9"/>
  <c r="C49" i="9" s="1"/>
  <c r="D48" i="9"/>
  <c r="Z48" i="9"/>
  <c r="AC48" i="9"/>
  <c r="Y49" i="9" s="1"/>
  <c r="R50" i="9"/>
  <c r="N51" i="9" s="1"/>
  <c r="O50" i="9"/>
  <c r="D50" i="7"/>
  <c r="E50" i="7" s="1"/>
  <c r="G50" i="7" s="1"/>
  <c r="C51" i="7" s="1"/>
  <c r="F52" i="7"/>
  <c r="AN85" i="9" l="1"/>
  <c r="AJ86" i="9" s="1"/>
  <c r="AK85" i="9"/>
  <c r="G50" i="10"/>
  <c r="C51" i="10" s="1"/>
  <c r="D50" i="10"/>
  <c r="R50" i="10"/>
  <c r="N51" i="10" s="1"/>
  <c r="O50" i="10"/>
  <c r="R51" i="9"/>
  <c r="N52" i="9" s="1"/>
  <c r="O51" i="9"/>
  <c r="Z49" i="9"/>
  <c r="AC49" i="9"/>
  <c r="Y50" i="9" s="1"/>
  <c r="G49" i="9"/>
  <c r="C50" i="9" s="1"/>
  <c r="D49" i="9"/>
  <c r="D51" i="7"/>
  <c r="E51" i="7" s="1"/>
  <c r="G51" i="7" s="1"/>
  <c r="C52" i="7" s="1"/>
  <c r="F53" i="7"/>
  <c r="AN86" i="9" l="1"/>
  <c r="AJ87" i="9" s="1"/>
  <c r="AK86" i="9"/>
  <c r="R51" i="10"/>
  <c r="N52" i="10" s="1"/>
  <c r="O51" i="10"/>
  <c r="G51" i="10"/>
  <c r="C52" i="10" s="1"/>
  <c r="D51" i="10"/>
  <c r="AC50" i="9"/>
  <c r="Y51" i="9" s="1"/>
  <c r="Z50" i="9"/>
  <c r="G50" i="9"/>
  <c r="C51" i="9" s="1"/>
  <c r="D50" i="9"/>
  <c r="R52" i="9"/>
  <c r="N53" i="9" s="1"/>
  <c r="O52" i="9"/>
  <c r="D52" i="7"/>
  <c r="E52" i="7" s="1"/>
  <c r="G52" i="7" s="1"/>
  <c r="C53" i="7" s="1"/>
  <c r="F54" i="7"/>
  <c r="AN87" i="9" l="1"/>
  <c r="AJ88" i="9" s="1"/>
  <c r="AK87" i="9"/>
  <c r="G52" i="10"/>
  <c r="C53" i="10" s="1"/>
  <c r="D52" i="10"/>
  <c r="R52" i="10"/>
  <c r="N53" i="10" s="1"/>
  <c r="O52" i="10"/>
  <c r="R53" i="9"/>
  <c r="N54" i="9" s="1"/>
  <c r="O53" i="9"/>
  <c r="D51" i="9"/>
  <c r="G51" i="9"/>
  <c r="C52" i="9" s="1"/>
  <c r="AC51" i="9"/>
  <c r="Y52" i="9" s="1"/>
  <c r="Z51" i="9"/>
  <c r="D53" i="7"/>
  <c r="E53" i="7" s="1"/>
  <c r="G53" i="7" s="1"/>
  <c r="C54" i="7" s="1"/>
  <c r="F55" i="7"/>
  <c r="AN88" i="9" l="1"/>
  <c r="AJ89" i="9" s="1"/>
  <c r="AK88" i="9"/>
  <c r="O53" i="10"/>
  <c r="R53" i="10"/>
  <c r="N54" i="10" s="1"/>
  <c r="G53" i="10"/>
  <c r="C54" i="10" s="1"/>
  <c r="D53" i="10"/>
  <c r="G52" i="9"/>
  <c r="C53" i="9" s="1"/>
  <c r="D52" i="9"/>
  <c r="AC52" i="9"/>
  <c r="Y53" i="9" s="1"/>
  <c r="Z52" i="9"/>
  <c r="R54" i="9"/>
  <c r="N55" i="9" s="1"/>
  <c r="O54" i="9"/>
  <c r="D54" i="7"/>
  <c r="E54" i="7" s="1"/>
  <c r="G54" i="7" s="1"/>
  <c r="C55" i="7" s="1"/>
  <c r="F56" i="7"/>
  <c r="AN89" i="9" l="1"/>
  <c r="AJ90" i="9" s="1"/>
  <c r="AK89" i="9"/>
  <c r="G54" i="10"/>
  <c r="C55" i="10" s="1"/>
  <c r="D54" i="10"/>
  <c r="R54" i="10"/>
  <c r="N55" i="10" s="1"/>
  <c r="O54" i="10"/>
  <c r="R55" i="9"/>
  <c r="N56" i="9" s="1"/>
  <c r="O55" i="9"/>
  <c r="Z53" i="9"/>
  <c r="AC53" i="9"/>
  <c r="Y54" i="9" s="1"/>
  <c r="G53" i="9"/>
  <c r="C54" i="9" s="1"/>
  <c r="D53" i="9"/>
  <c r="D55" i="7"/>
  <c r="E55" i="7" s="1"/>
  <c r="G55" i="7" s="1"/>
  <c r="C56" i="7" s="1"/>
  <c r="F57" i="7"/>
  <c r="AN90" i="9" l="1"/>
  <c r="AJ91" i="9" s="1"/>
  <c r="AK90" i="9"/>
  <c r="R55" i="10"/>
  <c r="N56" i="10" s="1"/>
  <c r="O55" i="10"/>
  <c r="G55" i="10"/>
  <c r="C56" i="10" s="1"/>
  <c r="D55" i="10"/>
  <c r="G54" i="9"/>
  <c r="C55" i="9" s="1"/>
  <c r="D54" i="9"/>
  <c r="AC54" i="9"/>
  <c r="Y55" i="9" s="1"/>
  <c r="Z54" i="9"/>
  <c r="O56" i="9"/>
  <c r="R56" i="9"/>
  <c r="N57" i="9" s="1"/>
  <c r="D56" i="7"/>
  <c r="E56" i="7" s="1"/>
  <c r="G56" i="7" s="1"/>
  <c r="C57" i="7" s="1"/>
  <c r="F58" i="7"/>
  <c r="AN91" i="9" l="1"/>
  <c r="AJ92" i="9" s="1"/>
  <c r="AK91" i="9"/>
  <c r="G56" i="10"/>
  <c r="C57" i="10" s="1"/>
  <c r="D56" i="10"/>
  <c r="R56" i="10"/>
  <c r="N57" i="10" s="1"/>
  <c r="O56" i="10"/>
  <c r="O57" i="9"/>
  <c r="R57" i="9"/>
  <c r="N58" i="9" s="1"/>
  <c r="Z55" i="9"/>
  <c r="AC55" i="9"/>
  <c r="Y56" i="9" s="1"/>
  <c r="D55" i="9"/>
  <c r="G55" i="9"/>
  <c r="C56" i="9" s="1"/>
  <c r="F59" i="7"/>
  <c r="D57" i="7"/>
  <c r="E57" i="7" s="1"/>
  <c r="G57" i="7" s="1"/>
  <c r="C58" i="7" s="1"/>
  <c r="AN92" i="9" l="1"/>
  <c r="AJ93" i="9" s="1"/>
  <c r="AK92" i="9"/>
  <c r="G57" i="10"/>
  <c r="C58" i="10" s="1"/>
  <c r="D57" i="10"/>
  <c r="O57" i="10"/>
  <c r="R57" i="10"/>
  <c r="N58" i="10" s="1"/>
  <c r="G56" i="9"/>
  <c r="C57" i="9" s="1"/>
  <c r="D56" i="9"/>
  <c r="Z56" i="9"/>
  <c r="AC56" i="9"/>
  <c r="Y57" i="9" s="1"/>
  <c r="R58" i="9"/>
  <c r="N59" i="9" s="1"/>
  <c r="O58" i="9"/>
  <c r="D58" i="7"/>
  <c r="E58" i="7" s="1"/>
  <c r="G58" i="7" s="1"/>
  <c r="C59" i="7" s="1"/>
  <c r="F60" i="7"/>
  <c r="AN93" i="9" l="1"/>
  <c r="AJ94" i="9" s="1"/>
  <c r="AK93" i="9"/>
  <c r="R58" i="10"/>
  <c r="N59" i="10" s="1"/>
  <c r="O58" i="10"/>
  <c r="G58" i="10"/>
  <c r="C59" i="10" s="1"/>
  <c r="D58" i="10"/>
  <c r="O59" i="9"/>
  <c r="R59" i="9"/>
  <c r="N60" i="9" s="1"/>
  <c r="AC57" i="9"/>
  <c r="Y58" i="9" s="1"/>
  <c r="Z57" i="9"/>
  <c r="G57" i="9"/>
  <c r="C58" i="9" s="1"/>
  <c r="D57" i="9"/>
  <c r="D59" i="7"/>
  <c r="E59" i="7" s="1"/>
  <c r="G59" i="7" s="1"/>
  <c r="C60" i="7" s="1"/>
  <c r="F61" i="7"/>
  <c r="AN94" i="9" l="1"/>
  <c r="AJ95" i="9" s="1"/>
  <c r="AK94" i="9"/>
  <c r="G59" i="10"/>
  <c r="C60" i="10" s="1"/>
  <c r="D59" i="10"/>
  <c r="R59" i="10"/>
  <c r="N60" i="10" s="1"/>
  <c r="O59" i="10"/>
  <c r="R60" i="9"/>
  <c r="N61" i="9" s="1"/>
  <c r="O60" i="9"/>
  <c r="G58" i="9"/>
  <c r="C59" i="9" s="1"/>
  <c r="D58" i="9"/>
  <c r="AC58" i="9"/>
  <c r="Y59" i="9" s="1"/>
  <c r="Z58" i="9"/>
  <c r="D60" i="7"/>
  <c r="E60" i="7" s="1"/>
  <c r="G60" i="7" s="1"/>
  <c r="C61" i="7" s="1"/>
  <c r="F62" i="7"/>
  <c r="AN95" i="9" l="1"/>
  <c r="AJ96" i="9" s="1"/>
  <c r="AK95" i="9"/>
  <c r="R60" i="10"/>
  <c r="N61" i="10" s="1"/>
  <c r="O60" i="10"/>
  <c r="G60" i="10"/>
  <c r="C61" i="10" s="1"/>
  <c r="D60" i="10"/>
  <c r="R61" i="9"/>
  <c r="N62" i="9" s="1"/>
  <c r="O61" i="9"/>
  <c r="AC59" i="9"/>
  <c r="Y60" i="9" s="1"/>
  <c r="Z59" i="9"/>
  <c r="D59" i="9"/>
  <c r="G59" i="9"/>
  <c r="C60" i="9" s="1"/>
  <c r="D61" i="7"/>
  <c r="E61" i="7" s="1"/>
  <c r="G61" i="7" s="1"/>
  <c r="C62" i="7" s="1"/>
  <c r="F63" i="7"/>
  <c r="AN96" i="9" l="1"/>
  <c r="AJ97" i="9" s="1"/>
  <c r="AK96" i="9"/>
  <c r="G61" i="10"/>
  <c r="C62" i="10" s="1"/>
  <c r="D61" i="10"/>
  <c r="O61" i="10"/>
  <c r="R61" i="10"/>
  <c r="N62" i="10" s="1"/>
  <c r="R62" i="9"/>
  <c r="N63" i="9" s="1"/>
  <c r="O62" i="9"/>
  <c r="D60" i="9"/>
  <c r="G60" i="9"/>
  <c r="C61" i="9" s="1"/>
  <c r="AC60" i="9"/>
  <c r="Y61" i="9" s="1"/>
  <c r="Z60" i="9"/>
  <c r="D62" i="7"/>
  <c r="E62" i="7" s="1"/>
  <c r="G62" i="7" s="1"/>
  <c r="C63" i="7" s="1"/>
  <c r="F64" i="7"/>
  <c r="AN97" i="9" l="1"/>
  <c r="AJ98" i="9" s="1"/>
  <c r="AK97" i="9"/>
  <c r="R62" i="10"/>
  <c r="N63" i="10" s="1"/>
  <c r="O62" i="10"/>
  <c r="G62" i="10"/>
  <c r="C63" i="10" s="1"/>
  <c r="D62" i="10"/>
  <c r="Z61" i="9"/>
  <c r="AC61" i="9"/>
  <c r="Y62" i="9" s="1"/>
  <c r="D61" i="9"/>
  <c r="G61" i="9"/>
  <c r="C62" i="9" s="1"/>
  <c r="R63" i="9"/>
  <c r="N64" i="9" s="1"/>
  <c r="O63" i="9"/>
  <c r="D63" i="7"/>
  <c r="E63" i="7" s="1"/>
  <c r="G63" i="7" s="1"/>
  <c r="C64" i="7" s="1"/>
  <c r="F65" i="7"/>
  <c r="AN98" i="9" l="1"/>
  <c r="AJ99" i="9" s="1"/>
  <c r="AK98" i="9"/>
  <c r="G63" i="10"/>
  <c r="C64" i="10" s="1"/>
  <c r="D63" i="10"/>
  <c r="R63" i="10"/>
  <c r="N64" i="10" s="1"/>
  <c r="O63" i="10"/>
  <c r="O64" i="9"/>
  <c r="R64" i="9"/>
  <c r="N65" i="9" s="1"/>
  <c r="D62" i="9"/>
  <c r="G62" i="9"/>
  <c r="C63" i="9" s="1"/>
  <c r="Z62" i="9"/>
  <c r="AC62" i="9"/>
  <c r="Y63" i="9" s="1"/>
  <c r="D64" i="7"/>
  <c r="E64" i="7" s="1"/>
  <c r="G64" i="7" s="1"/>
  <c r="C65" i="7" s="1"/>
  <c r="F66" i="7"/>
  <c r="AN99" i="9" l="1"/>
  <c r="AJ100" i="9" s="1"/>
  <c r="AK99" i="9"/>
  <c r="R64" i="10"/>
  <c r="N65" i="10" s="1"/>
  <c r="O64" i="10"/>
  <c r="G64" i="10"/>
  <c r="C65" i="10" s="1"/>
  <c r="D64" i="10"/>
  <c r="AC63" i="9"/>
  <c r="Y64" i="9" s="1"/>
  <c r="Z63" i="9"/>
  <c r="G63" i="9"/>
  <c r="C64" i="9" s="1"/>
  <c r="D63" i="9"/>
  <c r="O65" i="9"/>
  <c r="R65" i="9"/>
  <c r="N66" i="9" s="1"/>
  <c r="D65" i="7"/>
  <c r="E65" i="7" s="1"/>
  <c r="G65" i="7" s="1"/>
  <c r="C66" i="7" s="1"/>
  <c r="F67" i="7"/>
  <c r="AN100" i="9" l="1"/>
  <c r="AJ101" i="9" s="1"/>
  <c r="AK100" i="9"/>
  <c r="G65" i="10"/>
  <c r="C66" i="10" s="1"/>
  <c r="D65" i="10"/>
  <c r="O65" i="10"/>
  <c r="R65" i="10"/>
  <c r="N66" i="10" s="1"/>
  <c r="Z64" i="9"/>
  <c r="AC64" i="9"/>
  <c r="Y65" i="9" s="1"/>
  <c r="R66" i="9"/>
  <c r="N67" i="9" s="1"/>
  <c r="O66" i="9"/>
  <c r="G64" i="9"/>
  <c r="C65" i="9" s="1"/>
  <c r="D64" i="9"/>
  <c r="D66" i="7"/>
  <c r="E66" i="7" s="1"/>
  <c r="G66" i="7" s="1"/>
  <c r="C67" i="7" s="1"/>
  <c r="F68" i="7"/>
  <c r="AN101" i="9" l="1"/>
  <c r="AJ102" i="9" s="1"/>
  <c r="AK101" i="9"/>
  <c r="R66" i="10"/>
  <c r="N67" i="10" s="1"/>
  <c r="O66" i="10"/>
  <c r="G66" i="10"/>
  <c r="C67" i="10" s="1"/>
  <c r="D66" i="10"/>
  <c r="G65" i="9"/>
  <c r="C66" i="9" s="1"/>
  <c r="D65" i="9"/>
  <c r="O67" i="9"/>
  <c r="R67" i="9"/>
  <c r="N68" i="9" s="1"/>
  <c r="AC65" i="9"/>
  <c r="Y66" i="9" s="1"/>
  <c r="Z65" i="9"/>
  <c r="D67" i="7"/>
  <c r="E67" i="7" s="1"/>
  <c r="G67" i="7" s="1"/>
  <c r="C68" i="7" s="1"/>
  <c r="F69" i="7"/>
  <c r="AN102" i="9" l="1"/>
  <c r="AJ103" i="9" s="1"/>
  <c r="AK102" i="9"/>
  <c r="G67" i="10"/>
  <c r="C68" i="10" s="1"/>
  <c r="D67" i="10"/>
  <c r="R67" i="10"/>
  <c r="N68" i="10" s="1"/>
  <c r="O67" i="10"/>
  <c r="G66" i="9"/>
  <c r="C67" i="9" s="1"/>
  <c r="D66" i="9"/>
  <c r="Z66" i="9"/>
  <c r="AC66" i="9"/>
  <c r="Y67" i="9" s="1"/>
  <c r="O68" i="9"/>
  <c r="R68" i="9"/>
  <c r="N69" i="9" s="1"/>
  <c r="D68" i="7"/>
  <c r="E68" i="7" s="1"/>
  <c r="G68" i="7" s="1"/>
  <c r="C69" i="7" s="1"/>
  <c r="F70" i="7"/>
  <c r="AN103" i="9" l="1"/>
  <c r="AJ104" i="9" s="1"/>
  <c r="AK103" i="9"/>
  <c r="R68" i="10"/>
  <c r="N69" i="10" s="1"/>
  <c r="O68" i="10"/>
  <c r="G68" i="10"/>
  <c r="C69" i="10" s="1"/>
  <c r="D68" i="10"/>
  <c r="G67" i="9"/>
  <c r="C68" i="9" s="1"/>
  <c r="D67" i="9"/>
  <c r="R69" i="9"/>
  <c r="N70" i="9" s="1"/>
  <c r="O69" i="9"/>
  <c r="Z67" i="9"/>
  <c r="AC67" i="9"/>
  <c r="Y68" i="9" s="1"/>
  <c r="D69" i="7"/>
  <c r="E69" i="7" s="1"/>
  <c r="G69" i="7" s="1"/>
  <c r="C70" i="7" s="1"/>
  <c r="F71" i="7"/>
  <c r="AN104" i="9" l="1"/>
  <c r="AJ105" i="9" s="1"/>
  <c r="AK104" i="9"/>
  <c r="G69" i="10"/>
  <c r="C70" i="10" s="1"/>
  <c r="D69" i="10"/>
  <c r="O69" i="10"/>
  <c r="R69" i="10"/>
  <c r="N70" i="10" s="1"/>
  <c r="G68" i="9"/>
  <c r="C69" i="9" s="1"/>
  <c r="D68" i="9"/>
  <c r="AC68" i="9"/>
  <c r="Y69" i="9" s="1"/>
  <c r="Z68" i="9"/>
  <c r="R70" i="9"/>
  <c r="N71" i="9" s="1"/>
  <c r="O70" i="9"/>
  <c r="D70" i="7"/>
  <c r="E70" i="7" s="1"/>
  <c r="G70" i="7" s="1"/>
  <c r="C71" i="7" s="1"/>
  <c r="F72" i="7"/>
  <c r="AN105" i="9" l="1"/>
  <c r="AJ106" i="9" s="1"/>
  <c r="AK105" i="9"/>
  <c r="R70" i="10"/>
  <c r="N71" i="10" s="1"/>
  <c r="O70" i="10"/>
  <c r="G70" i="10"/>
  <c r="C71" i="10" s="1"/>
  <c r="D70" i="10"/>
  <c r="O71" i="9"/>
  <c r="R71" i="9"/>
  <c r="N72" i="9" s="1"/>
  <c r="Z69" i="9"/>
  <c r="AC69" i="9"/>
  <c r="Y70" i="9" s="1"/>
  <c r="D69" i="9"/>
  <c r="G69" i="9"/>
  <c r="C70" i="9" s="1"/>
  <c r="D71" i="7"/>
  <c r="E71" i="7" s="1"/>
  <c r="G71" i="7" s="1"/>
  <c r="C72" i="7" s="1"/>
  <c r="F73" i="7"/>
  <c r="AN106" i="9" l="1"/>
  <c r="AJ107" i="9" s="1"/>
  <c r="AK106" i="9"/>
  <c r="G71" i="10"/>
  <c r="C72" i="10" s="1"/>
  <c r="D71" i="10"/>
  <c r="R71" i="10"/>
  <c r="N72" i="10" s="1"/>
  <c r="O71" i="10"/>
  <c r="D70" i="9"/>
  <c r="G70" i="9"/>
  <c r="C71" i="9" s="1"/>
  <c r="AC70" i="9"/>
  <c r="Y71" i="9" s="1"/>
  <c r="Z70" i="9"/>
  <c r="O72" i="9"/>
  <c r="R72" i="9"/>
  <c r="N73" i="9" s="1"/>
  <c r="D72" i="7"/>
  <c r="E72" i="7" s="1"/>
  <c r="G72" i="7" s="1"/>
  <c r="C73" i="7" s="1"/>
  <c r="F74" i="7"/>
  <c r="AN107" i="9" l="1"/>
  <c r="AJ108" i="9" s="1"/>
  <c r="AK107" i="9"/>
  <c r="R72" i="10"/>
  <c r="N73" i="10" s="1"/>
  <c r="O72" i="10"/>
  <c r="G72" i="10"/>
  <c r="C73" i="10" s="1"/>
  <c r="D72" i="10"/>
  <c r="R73" i="9"/>
  <c r="N74" i="9" s="1"/>
  <c r="O73" i="9"/>
  <c r="AC71" i="9"/>
  <c r="Y72" i="9" s="1"/>
  <c r="Z71" i="9"/>
  <c r="G71" i="9"/>
  <c r="C72" i="9" s="1"/>
  <c r="D71" i="9"/>
  <c r="D73" i="7"/>
  <c r="E73" i="7" s="1"/>
  <c r="G73" i="7" s="1"/>
  <c r="C74" i="7" s="1"/>
  <c r="F75" i="7"/>
  <c r="AN108" i="9" l="1"/>
  <c r="AJ109" i="9" s="1"/>
  <c r="AK108" i="9"/>
  <c r="G73" i="10"/>
  <c r="C74" i="10" s="1"/>
  <c r="D73" i="10"/>
  <c r="O73" i="10"/>
  <c r="R73" i="10"/>
  <c r="N74" i="10" s="1"/>
  <c r="G72" i="9"/>
  <c r="C73" i="9" s="1"/>
  <c r="D72" i="9"/>
  <c r="AC72" i="9"/>
  <c r="Y73" i="9" s="1"/>
  <c r="Z72" i="9"/>
  <c r="R74" i="9"/>
  <c r="N75" i="9" s="1"/>
  <c r="O74" i="9"/>
  <c r="D74" i="7"/>
  <c r="E74" i="7" s="1"/>
  <c r="G74" i="7" s="1"/>
  <c r="C75" i="7" s="1"/>
  <c r="F76" i="7"/>
  <c r="AN109" i="9" l="1"/>
  <c r="AJ110" i="9" s="1"/>
  <c r="AK109" i="9"/>
  <c r="R74" i="10"/>
  <c r="N75" i="10" s="1"/>
  <c r="O74" i="10"/>
  <c r="G74" i="10"/>
  <c r="C75" i="10" s="1"/>
  <c r="D74" i="10"/>
  <c r="O75" i="9"/>
  <c r="R75" i="9"/>
  <c r="N76" i="9" s="1"/>
  <c r="Z73" i="9"/>
  <c r="AC73" i="9"/>
  <c r="Y74" i="9" s="1"/>
  <c r="D73" i="9"/>
  <c r="G73" i="9"/>
  <c r="C74" i="9" s="1"/>
  <c r="D75" i="7"/>
  <c r="E75" i="7" s="1"/>
  <c r="G75" i="7" s="1"/>
  <c r="C76" i="7" s="1"/>
  <c r="F77" i="7"/>
  <c r="AN110" i="9" l="1"/>
  <c r="AJ111" i="9" s="1"/>
  <c r="AK110" i="9"/>
  <c r="G75" i="10"/>
  <c r="C76" i="10" s="1"/>
  <c r="D75" i="10"/>
  <c r="R75" i="10"/>
  <c r="N76" i="10" s="1"/>
  <c r="O75" i="10"/>
  <c r="G74" i="9"/>
  <c r="C75" i="9" s="1"/>
  <c r="D74" i="9"/>
  <c r="AC74" i="9"/>
  <c r="Y75" i="9" s="1"/>
  <c r="Z74" i="9"/>
  <c r="R76" i="9"/>
  <c r="N77" i="9" s="1"/>
  <c r="O76" i="9"/>
  <c r="D76" i="7"/>
  <c r="E76" i="7" s="1"/>
  <c r="G76" i="7" s="1"/>
  <c r="C77" i="7" s="1"/>
  <c r="F78" i="7"/>
  <c r="AN111" i="9" l="1"/>
  <c r="AJ112" i="9" s="1"/>
  <c r="AK111" i="9"/>
  <c r="R76" i="10"/>
  <c r="N77" i="10" s="1"/>
  <c r="O76" i="10"/>
  <c r="G76" i="10"/>
  <c r="C77" i="10" s="1"/>
  <c r="D76" i="10"/>
  <c r="O77" i="9"/>
  <c r="R77" i="9"/>
  <c r="N78" i="9" s="1"/>
  <c r="Z75" i="9"/>
  <c r="AC75" i="9"/>
  <c r="Y76" i="9" s="1"/>
  <c r="G75" i="9"/>
  <c r="C76" i="9" s="1"/>
  <c r="D75" i="9"/>
  <c r="D77" i="7"/>
  <c r="E77" i="7" s="1"/>
  <c r="G77" i="7" s="1"/>
  <c r="C78" i="7" s="1"/>
  <c r="F79" i="7"/>
  <c r="AN112" i="9" l="1"/>
  <c r="AJ113" i="9" s="1"/>
  <c r="AK112" i="9"/>
  <c r="G77" i="10"/>
  <c r="C78" i="10" s="1"/>
  <c r="D77" i="10"/>
  <c r="O77" i="10"/>
  <c r="R77" i="10"/>
  <c r="N78" i="10" s="1"/>
  <c r="G76" i="9"/>
  <c r="C77" i="9" s="1"/>
  <c r="D76" i="9"/>
  <c r="AC76" i="9"/>
  <c r="Y77" i="9" s="1"/>
  <c r="Z76" i="9"/>
  <c r="R78" i="9"/>
  <c r="N79" i="9" s="1"/>
  <c r="O78" i="9"/>
  <c r="D78" i="7"/>
  <c r="E78" i="7" s="1"/>
  <c r="G78" i="7" s="1"/>
  <c r="C79" i="7" s="1"/>
  <c r="F80" i="7"/>
  <c r="AN113" i="9" l="1"/>
  <c r="AJ114" i="9" s="1"/>
  <c r="AK113" i="9"/>
  <c r="R78" i="10"/>
  <c r="N79" i="10" s="1"/>
  <c r="O78" i="10"/>
  <c r="G78" i="10"/>
  <c r="C79" i="10" s="1"/>
  <c r="D78" i="10"/>
  <c r="O79" i="9"/>
  <c r="R79" i="9"/>
  <c r="N80" i="9" s="1"/>
  <c r="Z77" i="9"/>
  <c r="AC77" i="9"/>
  <c r="Y78" i="9" s="1"/>
  <c r="D77" i="9"/>
  <c r="G77" i="9"/>
  <c r="C78" i="9" s="1"/>
  <c r="D79" i="7"/>
  <c r="E79" i="7" s="1"/>
  <c r="G79" i="7" s="1"/>
  <c r="C80" i="7" s="1"/>
  <c r="F81" i="7"/>
  <c r="AN114" i="9" l="1"/>
  <c r="AJ115" i="9" s="1"/>
  <c r="AK114" i="9"/>
  <c r="G79" i="10"/>
  <c r="C80" i="10" s="1"/>
  <c r="D79" i="10"/>
  <c r="R79" i="10"/>
  <c r="N80" i="10" s="1"/>
  <c r="O79" i="10"/>
  <c r="D78" i="9"/>
  <c r="G78" i="9"/>
  <c r="C79" i="9" s="1"/>
  <c r="AC78" i="9"/>
  <c r="Y79" i="9" s="1"/>
  <c r="Z78" i="9"/>
  <c r="O80" i="9"/>
  <c r="R80" i="9"/>
  <c r="N81" i="9" s="1"/>
  <c r="D80" i="7"/>
  <c r="E80" i="7" s="1"/>
  <c r="G80" i="7" s="1"/>
  <c r="C81" i="7" s="1"/>
  <c r="F82" i="7"/>
  <c r="AN115" i="9" l="1"/>
  <c r="AJ116" i="9" s="1"/>
  <c r="AK115" i="9"/>
  <c r="R80" i="10"/>
  <c r="N81" i="10" s="1"/>
  <c r="O80" i="10"/>
  <c r="G80" i="10"/>
  <c r="C81" i="10" s="1"/>
  <c r="D80" i="10"/>
  <c r="AC79" i="9"/>
  <c r="Y80" i="9" s="1"/>
  <c r="Z79" i="9"/>
  <c r="G79" i="9"/>
  <c r="C80" i="9" s="1"/>
  <c r="D79" i="9"/>
  <c r="R81" i="9"/>
  <c r="N82" i="9" s="1"/>
  <c r="O81" i="9"/>
  <c r="D81" i="7"/>
  <c r="E81" i="7" s="1"/>
  <c r="G81" i="7" s="1"/>
  <c r="C82" i="7" s="1"/>
  <c r="F83" i="7"/>
  <c r="AN116" i="9" l="1"/>
  <c r="AJ117" i="9" s="1"/>
  <c r="AK116" i="9"/>
  <c r="G81" i="10"/>
  <c r="C82" i="10" s="1"/>
  <c r="D81" i="10"/>
  <c r="O81" i="10"/>
  <c r="R81" i="10"/>
  <c r="N82" i="10" s="1"/>
  <c r="R82" i="9"/>
  <c r="N83" i="9" s="1"/>
  <c r="O82" i="9"/>
  <c r="G80" i="9"/>
  <c r="C81" i="9" s="1"/>
  <c r="D80" i="9"/>
  <c r="AC80" i="9"/>
  <c r="Y81" i="9" s="1"/>
  <c r="Z80" i="9"/>
  <c r="D82" i="7"/>
  <c r="E82" i="7" s="1"/>
  <c r="G82" i="7" s="1"/>
  <c r="C83" i="7" s="1"/>
  <c r="F84" i="7"/>
  <c r="AN117" i="9" l="1"/>
  <c r="AJ118" i="9" s="1"/>
  <c r="AK117" i="9"/>
  <c r="R82" i="10"/>
  <c r="N83" i="10" s="1"/>
  <c r="O82" i="10"/>
  <c r="G82" i="10"/>
  <c r="C83" i="10" s="1"/>
  <c r="D82" i="10"/>
  <c r="Z81" i="9"/>
  <c r="AC81" i="9"/>
  <c r="Y82" i="9" s="1"/>
  <c r="D81" i="9"/>
  <c r="G81" i="9"/>
  <c r="C82" i="9" s="1"/>
  <c r="O83" i="9"/>
  <c r="R83" i="9"/>
  <c r="N84" i="9" s="1"/>
  <c r="D83" i="7"/>
  <c r="E83" i="7" s="1"/>
  <c r="G83" i="7" s="1"/>
  <c r="C84" i="7" s="1"/>
  <c r="F85" i="7"/>
  <c r="AN118" i="9" l="1"/>
  <c r="AJ119" i="9" s="1"/>
  <c r="AK118" i="9"/>
  <c r="R83" i="10"/>
  <c r="N84" i="10" s="1"/>
  <c r="O83" i="10"/>
  <c r="G83" i="10"/>
  <c r="C84" i="10" s="1"/>
  <c r="D83" i="10"/>
  <c r="R84" i="9"/>
  <c r="N85" i="9" s="1"/>
  <c r="O84" i="9"/>
  <c r="AC82" i="9"/>
  <c r="Y83" i="9" s="1"/>
  <c r="Z82" i="9"/>
  <c r="D82" i="9"/>
  <c r="G82" i="9"/>
  <c r="C83" i="9" s="1"/>
  <c r="D84" i="7"/>
  <c r="E84" i="7" s="1"/>
  <c r="G84" i="7" s="1"/>
  <c r="C85" i="7" s="1"/>
  <c r="F86" i="7"/>
  <c r="AN119" i="9" l="1"/>
  <c r="AJ120" i="9" s="1"/>
  <c r="AK119" i="9"/>
  <c r="G84" i="10"/>
  <c r="C85" i="10" s="1"/>
  <c r="D84" i="10"/>
  <c r="R84" i="10"/>
  <c r="N85" i="10" s="1"/>
  <c r="O84" i="10"/>
  <c r="G83" i="9"/>
  <c r="C84" i="9" s="1"/>
  <c r="D83" i="9"/>
  <c r="AC83" i="9"/>
  <c r="Y84" i="9" s="1"/>
  <c r="Z83" i="9"/>
  <c r="R85" i="9"/>
  <c r="N86" i="9" s="1"/>
  <c r="O85" i="9"/>
  <c r="D85" i="7"/>
  <c r="E85" i="7" s="1"/>
  <c r="G85" i="7" s="1"/>
  <c r="C86" i="7" s="1"/>
  <c r="F87" i="7"/>
  <c r="AN120" i="9" l="1"/>
  <c r="AJ121" i="9" s="1"/>
  <c r="AK120" i="9"/>
  <c r="O85" i="10"/>
  <c r="R85" i="10"/>
  <c r="N86" i="10" s="1"/>
  <c r="G85" i="10"/>
  <c r="C86" i="10" s="1"/>
  <c r="D85" i="10"/>
  <c r="R86" i="9"/>
  <c r="N87" i="9" s="1"/>
  <c r="O86" i="9"/>
  <c r="AC84" i="9"/>
  <c r="Y85" i="9" s="1"/>
  <c r="Z84" i="9"/>
  <c r="G84" i="9"/>
  <c r="C85" i="9" s="1"/>
  <c r="D84" i="9"/>
  <c r="D86" i="7"/>
  <c r="E86" i="7" s="1"/>
  <c r="G86" i="7" s="1"/>
  <c r="C87" i="7" s="1"/>
  <c r="F88" i="7"/>
  <c r="AN121" i="9" l="1"/>
  <c r="AJ122" i="9" s="1"/>
  <c r="AK121" i="9"/>
  <c r="G86" i="10"/>
  <c r="C87" i="10" s="1"/>
  <c r="D86" i="10"/>
  <c r="R86" i="10"/>
  <c r="N87" i="10" s="1"/>
  <c r="O86" i="10"/>
  <c r="O87" i="9"/>
  <c r="R87" i="9"/>
  <c r="N88" i="9" s="1"/>
  <c r="Z85" i="9"/>
  <c r="AC85" i="9"/>
  <c r="Y86" i="9" s="1"/>
  <c r="D85" i="9"/>
  <c r="G85" i="9"/>
  <c r="C86" i="9" s="1"/>
  <c r="D87" i="7"/>
  <c r="E87" i="7" s="1"/>
  <c r="G87" i="7" s="1"/>
  <c r="C88" i="7" s="1"/>
  <c r="F89" i="7"/>
  <c r="AN122" i="9" l="1"/>
  <c r="AJ123" i="9" s="1"/>
  <c r="AK122" i="9"/>
  <c r="R87" i="10"/>
  <c r="N88" i="10" s="1"/>
  <c r="O87" i="10"/>
  <c r="G87" i="10"/>
  <c r="C88" i="10" s="1"/>
  <c r="D87" i="10"/>
  <c r="R88" i="9"/>
  <c r="N89" i="9" s="1"/>
  <c r="O88" i="9"/>
  <c r="D86" i="9"/>
  <c r="G86" i="9"/>
  <c r="C87" i="9" s="1"/>
  <c r="AC86" i="9"/>
  <c r="Y87" i="9" s="1"/>
  <c r="Z86" i="9"/>
  <c r="D88" i="7"/>
  <c r="E88" i="7" s="1"/>
  <c r="G88" i="7" s="1"/>
  <c r="C89" i="7" s="1"/>
  <c r="F90" i="7"/>
  <c r="AN123" i="9" l="1"/>
  <c r="AK123" i="9"/>
  <c r="G88" i="10"/>
  <c r="C89" i="10" s="1"/>
  <c r="D88" i="10"/>
  <c r="R88" i="10"/>
  <c r="N89" i="10" s="1"/>
  <c r="O88" i="10"/>
  <c r="R89" i="9"/>
  <c r="N90" i="9" s="1"/>
  <c r="O89" i="9"/>
  <c r="Z87" i="9"/>
  <c r="AC87" i="9"/>
  <c r="Y88" i="9" s="1"/>
  <c r="G87" i="9"/>
  <c r="C88" i="9" s="1"/>
  <c r="D87" i="9"/>
  <c r="D89" i="7"/>
  <c r="E89" i="7" s="1"/>
  <c r="G89" i="7" s="1"/>
  <c r="C90" i="7" s="1"/>
  <c r="F91" i="7"/>
  <c r="O89" i="10" l="1"/>
  <c r="R89" i="10"/>
  <c r="N90" i="10" s="1"/>
  <c r="G89" i="10"/>
  <c r="C90" i="10" s="1"/>
  <c r="D89" i="10"/>
  <c r="R90" i="9"/>
  <c r="N91" i="9" s="1"/>
  <c r="O90" i="9"/>
  <c r="G88" i="9"/>
  <c r="C89" i="9" s="1"/>
  <c r="D88" i="9"/>
  <c r="AC88" i="9"/>
  <c r="Y89" i="9" s="1"/>
  <c r="Z88" i="9"/>
  <c r="D90" i="7"/>
  <c r="E90" i="7" s="1"/>
  <c r="G90" i="7" s="1"/>
  <c r="C91" i="7" s="1"/>
  <c r="F92" i="7"/>
  <c r="R90" i="10" l="1"/>
  <c r="N91" i="10" s="1"/>
  <c r="O90" i="10"/>
  <c r="G90" i="10"/>
  <c r="C91" i="10" s="1"/>
  <c r="D90" i="10"/>
  <c r="Z89" i="9"/>
  <c r="AC89" i="9"/>
  <c r="Y90" i="9" s="1"/>
  <c r="R91" i="9"/>
  <c r="N92" i="9" s="1"/>
  <c r="O91" i="9"/>
  <c r="D89" i="9"/>
  <c r="G89" i="9"/>
  <c r="C90" i="9" s="1"/>
  <c r="D91" i="7"/>
  <c r="E91" i="7" s="1"/>
  <c r="G91" i="7" s="1"/>
  <c r="C92" i="7" s="1"/>
  <c r="F93" i="7"/>
  <c r="R91" i="10" l="1"/>
  <c r="N92" i="10" s="1"/>
  <c r="O91" i="10"/>
  <c r="G91" i="10"/>
  <c r="C92" i="10" s="1"/>
  <c r="D91" i="10"/>
  <c r="O92" i="9"/>
  <c r="R92" i="9"/>
  <c r="N93" i="9" s="1"/>
  <c r="AC90" i="9"/>
  <c r="Y91" i="9" s="1"/>
  <c r="Z90" i="9"/>
  <c r="D90" i="9"/>
  <c r="G90" i="9"/>
  <c r="C91" i="9" s="1"/>
  <c r="D92" i="7"/>
  <c r="E92" i="7" s="1"/>
  <c r="G92" i="7" s="1"/>
  <c r="C93" i="7" s="1"/>
  <c r="F94" i="7"/>
  <c r="R92" i="10" l="1"/>
  <c r="N93" i="10" s="1"/>
  <c r="O92" i="10"/>
  <c r="G92" i="10"/>
  <c r="C93" i="10" s="1"/>
  <c r="D92" i="10"/>
  <c r="Z91" i="9"/>
  <c r="AC91" i="9"/>
  <c r="Y92" i="9" s="1"/>
  <c r="R93" i="9"/>
  <c r="N94" i="9" s="1"/>
  <c r="O93" i="9"/>
  <c r="G91" i="9"/>
  <c r="C92" i="9" s="1"/>
  <c r="D91" i="9"/>
  <c r="D93" i="7"/>
  <c r="E93" i="7" s="1"/>
  <c r="G93" i="7" s="1"/>
  <c r="C94" i="7" s="1"/>
  <c r="F95" i="7"/>
  <c r="O93" i="10" l="1"/>
  <c r="R93" i="10"/>
  <c r="N94" i="10" s="1"/>
  <c r="G93" i="10"/>
  <c r="C94" i="10" s="1"/>
  <c r="D93" i="10"/>
  <c r="R94" i="9"/>
  <c r="N95" i="9" s="1"/>
  <c r="O94" i="9"/>
  <c r="G92" i="9"/>
  <c r="C93" i="9" s="1"/>
  <c r="D92" i="9"/>
  <c r="Z92" i="9"/>
  <c r="AC92" i="9"/>
  <c r="Y93" i="9" s="1"/>
  <c r="D94" i="7"/>
  <c r="E94" i="7" s="1"/>
  <c r="G94" i="7" s="1"/>
  <c r="C95" i="7" s="1"/>
  <c r="F96" i="7"/>
  <c r="R94" i="10" l="1"/>
  <c r="N95" i="10" s="1"/>
  <c r="O94" i="10"/>
  <c r="G94" i="10"/>
  <c r="C95" i="10" s="1"/>
  <c r="D94" i="10"/>
  <c r="AC93" i="9"/>
  <c r="Y94" i="9" s="1"/>
  <c r="Z93" i="9"/>
  <c r="G93" i="9"/>
  <c r="C94" i="9" s="1"/>
  <c r="D93" i="9"/>
  <c r="O95" i="9"/>
  <c r="R95" i="9"/>
  <c r="N96" i="9" s="1"/>
  <c r="D95" i="7"/>
  <c r="E95" i="7" s="1"/>
  <c r="G95" i="7" s="1"/>
  <c r="C96" i="7" s="1"/>
  <c r="F97" i="7"/>
  <c r="G95" i="10" l="1"/>
  <c r="C96" i="10" s="1"/>
  <c r="D95" i="10"/>
  <c r="R95" i="10"/>
  <c r="N96" i="10" s="1"/>
  <c r="O95" i="10"/>
  <c r="AC94" i="9"/>
  <c r="Y95" i="9" s="1"/>
  <c r="Z94" i="9"/>
  <c r="G94" i="9"/>
  <c r="C95" i="9" s="1"/>
  <c r="D94" i="9"/>
  <c r="R96" i="9"/>
  <c r="N97" i="9" s="1"/>
  <c r="O96" i="9"/>
  <c r="D96" i="7"/>
  <c r="E96" i="7" s="1"/>
  <c r="G96" i="7" s="1"/>
  <c r="C97" i="7" s="1"/>
  <c r="F98" i="7"/>
  <c r="R96" i="10" l="1"/>
  <c r="N97" i="10" s="1"/>
  <c r="O96" i="10"/>
  <c r="G96" i="10"/>
  <c r="C97" i="10" s="1"/>
  <c r="D96" i="10"/>
  <c r="D95" i="9"/>
  <c r="G95" i="9"/>
  <c r="C96" i="9" s="1"/>
  <c r="R97" i="9"/>
  <c r="N98" i="9" s="1"/>
  <c r="O97" i="9"/>
  <c r="AC95" i="9"/>
  <c r="Y96" i="9" s="1"/>
  <c r="Z95" i="9"/>
  <c r="D97" i="7"/>
  <c r="E97" i="7" s="1"/>
  <c r="G97" i="7" s="1"/>
  <c r="C98" i="7" s="1"/>
  <c r="F99" i="7"/>
  <c r="G97" i="10" l="1"/>
  <c r="C98" i="10" s="1"/>
  <c r="D97" i="10"/>
  <c r="O97" i="10"/>
  <c r="R97" i="10"/>
  <c r="N98" i="10" s="1"/>
  <c r="AC96" i="9"/>
  <c r="Y97" i="9" s="1"/>
  <c r="Z96" i="9"/>
  <c r="R98" i="9"/>
  <c r="N99" i="9" s="1"/>
  <c r="O98" i="9"/>
  <c r="G96" i="9"/>
  <c r="C97" i="9" s="1"/>
  <c r="D96" i="9"/>
  <c r="D98" i="7"/>
  <c r="E98" i="7" s="1"/>
  <c r="G98" i="7" s="1"/>
  <c r="C99" i="7" s="1"/>
  <c r="F100" i="7"/>
  <c r="R98" i="10" l="1"/>
  <c r="N99" i="10" s="1"/>
  <c r="O98" i="10"/>
  <c r="G98" i="10"/>
  <c r="C99" i="10" s="1"/>
  <c r="D98" i="10"/>
  <c r="R99" i="9"/>
  <c r="N100" i="9" s="1"/>
  <c r="O99" i="9"/>
  <c r="Z97" i="9"/>
  <c r="AC97" i="9"/>
  <c r="Y98" i="9" s="1"/>
  <c r="D97" i="9"/>
  <c r="G97" i="9"/>
  <c r="C98" i="9" s="1"/>
  <c r="D99" i="7"/>
  <c r="E99" i="7" s="1"/>
  <c r="G99" i="7" s="1"/>
  <c r="C100" i="7" s="1"/>
  <c r="F101" i="7"/>
  <c r="G99" i="10" l="1"/>
  <c r="C100" i="10" s="1"/>
  <c r="D99" i="10"/>
  <c r="R99" i="10"/>
  <c r="N100" i="10" s="1"/>
  <c r="O99" i="10"/>
  <c r="D98" i="9"/>
  <c r="G98" i="9"/>
  <c r="C99" i="9" s="1"/>
  <c r="O100" i="9"/>
  <c r="R100" i="9"/>
  <c r="N101" i="9" s="1"/>
  <c r="AC98" i="9"/>
  <c r="Y99" i="9" s="1"/>
  <c r="Z98" i="9"/>
  <c r="D100" i="7"/>
  <c r="E100" i="7" s="1"/>
  <c r="G100" i="7" s="1"/>
  <c r="C101" i="7" s="1"/>
  <c r="F102" i="7"/>
  <c r="R100" i="10" l="1"/>
  <c r="N101" i="10" s="1"/>
  <c r="O100" i="10"/>
  <c r="G100" i="10"/>
  <c r="C101" i="10" s="1"/>
  <c r="D100" i="10"/>
  <c r="G99" i="9"/>
  <c r="C100" i="9" s="1"/>
  <c r="D99" i="9"/>
  <c r="AC99" i="9"/>
  <c r="Y100" i="9" s="1"/>
  <c r="Z99" i="9"/>
  <c r="R101" i="9"/>
  <c r="N102" i="9" s="1"/>
  <c r="O101" i="9"/>
  <c r="D101" i="7"/>
  <c r="E101" i="7" s="1"/>
  <c r="G101" i="7" s="1"/>
  <c r="C102" i="7" s="1"/>
  <c r="F103" i="7"/>
  <c r="G101" i="10" l="1"/>
  <c r="C102" i="10" s="1"/>
  <c r="D101" i="10"/>
  <c r="O101" i="10"/>
  <c r="R101" i="10"/>
  <c r="N102" i="10" s="1"/>
  <c r="G100" i="9"/>
  <c r="C101" i="9" s="1"/>
  <c r="D100" i="9"/>
  <c r="Z100" i="9"/>
  <c r="AC100" i="9"/>
  <c r="Y101" i="9" s="1"/>
  <c r="R102" i="9"/>
  <c r="N103" i="9" s="1"/>
  <c r="O102" i="9"/>
  <c r="D102" i="7"/>
  <c r="E102" i="7" s="1"/>
  <c r="G102" i="7" s="1"/>
  <c r="C103" i="7" s="1"/>
  <c r="F104" i="7"/>
  <c r="R102" i="10" l="1"/>
  <c r="N103" i="10" s="1"/>
  <c r="O102" i="10"/>
  <c r="G102" i="10"/>
  <c r="C103" i="10" s="1"/>
  <c r="D102" i="10"/>
  <c r="AC101" i="9"/>
  <c r="Y102" i="9" s="1"/>
  <c r="Z101" i="9"/>
  <c r="O103" i="9"/>
  <c r="R103" i="9"/>
  <c r="N104" i="9" s="1"/>
  <c r="G101" i="9"/>
  <c r="C102" i="9" s="1"/>
  <c r="D101" i="9"/>
  <c r="D103" i="7"/>
  <c r="E103" i="7" s="1"/>
  <c r="G103" i="7" s="1"/>
  <c r="C104" i="7" s="1"/>
  <c r="F105" i="7"/>
  <c r="G103" i="10" l="1"/>
  <c r="C104" i="10" s="1"/>
  <c r="D103" i="10"/>
  <c r="R103" i="10"/>
  <c r="N104" i="10" s="1"/>
  <c r="O103" i="10"/>
  <c r="R104" i="9"/>
  <c r="N105" i="9" s="1"/>
  <c r="O104" i="9"/>
  <c r="G102" i="9"/>
  <c r="C103" i="9" s="1"/>
  <c r="D102" i="9"/>
  <c r="AC102" i="9"/>
  <c r="Y103" i="9" s="1"/>
  <c r="Z102" i="9"/>
  <c r="D104" i="7"/>
  <c r="E104" i="7" s="1"/>
  <c r="G104" i="7" s="1"/>
  <c r="C105" i="7" s="1"/>
  <c r="F106" i="7"/>
  <c r="R104" i="10" l="1"/>
  <c r="N105" i="10" s="1"/>
  <c r="O104" i="10"/>
  <c r="G104" i="10"/>
  <c r="C105" i="10" s="1"/>
  <c r="D104" i="10"/>
  <c r="AC103" i="9"/>
  <c r="Y104" i="9" s="1"/>
  <c r="Z103" i="9"/>
  <c r="D103" i="9"/>
  <c r="G103" i="9"/>
  <c r="C104" i="9" s="1"/>
  <c r="R105" i="9"/>
  <c r="N106" i="9" s="1"/>
  <c r="O105" i="9"/>
  <c r="D105" i="7"/>
  <c r="E105" i="7" s="1"/>
  <c r="G105" i="7" s="1"/>
  <c r="C106" i="7" s="1"/>
  <c r="F107" i="7"/>
  <c r="G105" i="10" l="1"/>
  <c r="C106" i="10" s="1"/>
  <c r="D105" i="10"/>
  <c r="O105" i="10"/>
  <c r="R105" i="10"/>
  <c r="N106" i="10" s="1"/>
  <c r="R106" i="9"/>
  <c r="N107" i="9" s="1"/>
  <c r="O106" i="9"/>
  <c r="G104" i="9"/>
  <c r="C105" i="9" s="1"/>
  <c r="D104" i="9"/>
  <c r="AC104" i="9"/>
  <c r="Y105" i="9" s="1"/>
  <c r="Z104" i="9"/>
  <c r="D106" i="7"/>
  <c r="E106" i="7" s="1"/>
  <c r="G106" i="7" s="1"/>
  <c r="C107" i="7" s="1"/>
  <c r="F108" i="7"/>
  <c r="R106" i="10" l="1"/>
  <c r="N107" i="10" s="1"/>
  <c r="O106" i="10"/>
  <c r="G106" i="10"/>
  <c r="C107" i="10" s="1"/>
  <c r="D106" i="10"/>
  <c r="Z105" i="9"/>
  <c r="AC105" i="9"/>
  <c r="Y106" i="9" s="1"/>
  <c r="D105" i="9"/>
  <c r="G105" i="9"/>
  <c r="C106" i="9" s="1"/>
  <c r="R107" i="9"/>
  <c r="N108" i="9" s="1"/>
  <c r="O107" i="9"/>
  <c r="D107" i="7"/>
  <c r="E107" i="7" s="1"/>
  <c r="G107" i="7" s="1"/>
  <c r="C108" i="7" s="1"/>
  <c r="F109" i="7"/>
  <c r="G107" i="10" l="1"/>
  <c r="C108" i="10" s="1"/>
  <c r="D107" i="10"/>
  <c r="R107" i="10"/>
  <c r="N108" i="10" s="1"/>
  <c r="O107" i="10"/>
  <c r="O108" i="9"/>
  <c r="R108" i="9"/>
  <c r="N109" i="9" s="1"/>
  <c r="D106" i="9"/>
  <c r="G106" i="9"/>
  <c r="C107" i="9" s="1"/>
  <c r="AC106" i="9"/>
  <c r="Y107" i="9" s="1"/>
  <c r="Z106" i="9"/>
  <c r="D108" i="7"/>
  <c r="E108" i="7" s="1"/>
  <c r="G108" i="7" s="1"/>
  <c r="C109" i="7" s="1"/>
  <c r="F110" i="7"/>
  <c r="O108" i="10" l="1"/>
  <c r="R108" i="10"/>
  <c r="N109" i="10" s="1"/>
  <c r="G108" i="10"/>
  <c r="C109" i="10" s="1"/>
  <c r="D108" i="10"/>
  <c r="AC107" i="9"/>
  <c r="Y108" i="9" s="1"/>
  <c r="Z107" i="9"/>
  <c r="G107" i="9"/>
  <c r="C108" i="9" s="1"/>
  <c r="D107" i="9"/>
  <c r="O109" i="9"/>
  <c r="R109" i="9"/>
  <c r="N110" i="9" s="1"/>
  <c r="D109" i="7"/>
  <c r="E109" i="7" s="1"/>
  <c r="G109" i="7" s="1"/>
  <c r="C110" i="7" s="1"/>
  <c r="F111" i="7"/>
  <c r="G109" i="10" l="1"/>
  <c r="C110" i="10" s="1"/>
  <c r="D109" i="10"/>
  <c r="R109" i="10"/>
  <c r="N110" i="10" s="1"/>
  <c r="O109" i="10"/>
  <c r="R110" i="9"/>
  <c r="N111" i="9" s="1"/>
  <c r="O110" i="9"/>
  <c r="G108" i="9"/>
  <c r="C109" i="9" s="1"/>
  <c r="D108" i="9"/>
  <c r="Z108" i="9"/>
  <c r="AC108" i="9"/>
  <c r="Y109" i="9" s="1"/>
  <c r="D110" i="7"/>
  <c r="E110" i="7" s="1"/>
  <c r="G110" i="7" s="1"/>
  <c r="C111" i="7" s="1"/>
  <c r="F112" i="7"/>
  <c r="R110" i="10" l="1"/>
  <c r="N111" i="10" s="1"/>
  <c r="O110" i="10"/>
  <c r="G110" i="10"/>
  <c r="C111" i="10" s="1"/>
  <c r="D110" i="10"/>
  <c r="AC109" i="9"/>
  <c r="Y110" i="9" s="1"/>
  <c r="Z109" i="9"/>
  <c r="G109" i="9"/>
  <c r="C110" i="9" s="1"/>
  <c r="D109" i="9"/>
  <c r="O111" i="9"/>
  <c r="R111" i="9"/>
  <c r="N112" i="9" s="1"/>
  <c r="D111" i="7"/>
  <c r="E111" i="7" s="1"/>
  <c r="G111" i="7" s="1"/>
  <c r="C112" i="7" s="1"/>
  <c r="F113" i="7"/>
  <c r="G111" i="10" l="1"/>
  <c r="C112" i="10" s="1"/>
  <c r="D111" i="10"/>
  <c r="R111" i="10"/>
  <c r="N112" i="10" s="1"/>
  <c r="O111" i="10"/>
  <c r="R112" i="9"/>
  <c r="N113" i="9" s="1"/>
  <c r="O112" i="9"/>
  <c r="G110" i="9"/>
  <c r="C111" i="9" s="1"/>
  <c r="D110" i="9"/>
  <c r="AC110" i="9"/>
  <c r="Y111" i="9" s="1"/>
  <c r="Z110" i="9"/>
  <c r="D112" i="7"/>
  <c r="E112" i="7" s="1"/>
  <c r="G112" i="7" s="1"/>
  <c r="C113" i="7" s="1"/>
  <c r="F114" i="7"/>
  <c r="O112" i="10" l="1"/>
  <c r="R112" i="10"/>
  <c r="N113" i="10" s="1"/>
  <c r="G112" i="10"/>
  <c r="C113" i="10" s="1"/>
  <c r="D112" i="10"/>
  <c r="AC111" i="9"/>
  <c r="Y112" i="9" s="1"/>
  <c r="Z111" i="9"/>
  <c r="D111" i="9"/>
  <c r="G111" i="9"/>
  <c r="C112" i="9" s="1"/>
  <c r="R113" i="9"/>
  <c r="N114" i="9" s="1"/>
  <c r="O113" i="9"/>
  <c r="D113" i="7"/>
  <c r="E113" i="7" s="1"/>
  <c r="G113" i="7" s="1"/>
  <c r="C114" i="7" s="1"/>
  <c r="F115" i="7"/>
  <c r="G113" i="10" l="1"/>
  <c r="C114" i="10" s="1"/>
  <c r="D113" i="10"/>
  <c r="R113" i="10"/>
  <c r="N114" i="10" s="1"/>
  <c r="O113" i="10"/>
  <c r="R114" i="9"/>
  <c r="N115" i="9" s="1"/>
  <c r="O114" i="9"/>
  <c r="D112" i="9"/>
  <c r="G112" i="9"/>
  <c r="C113" i="9" s="1"/>
  <c r="AC112" i="9"/>
  <c r="Y113" i="9" s="1"/>
  <c r="Z112" i="9"/>
  <c r="D114" i="7"/>
  <c r="E114" i="7" s="1"/>
  <c r="G114" i="7" s="1"/>
  <c r="C115" i="7" s="1"/>
  <c r="F116" i="7"/>
  <c r="R114" i="10" l="1"/>
  <c r="N115" i="10" s="1"/>
  <c r="O114" i="10"/>
  <c r="G114" i="10"/>
  <c r="C115" i="10" s="1"/>
  <c r="D114" i="10"/>
  <c r="Z113" i="9"/>
  <c r="AC113" i="9"/>
  <c r="Y114" i="9" s="1"/>
  <c r="D113" i="9"/>
  <c r="G113" i="9"/>
  <c r="C114" i="9" s="1"/>
  <c r="R115" i="9"/>
  <c r="N116" i="9" s="1"/>
  <c r="O115" i="9"/>
  <c r="D115" i="7"/>
  <c r="E115" i="7" s="1"/>
  <c r="G115" i="7" s="1"/>
  <c r="C116" i="7" s="1"/>
  <c r="F117" i="7"/>
  <c r="G115" i="10" l="1"/>
  <c r="C116" i="10" s="1"/>
  <c r="D115" i="10"/>
  <c r="R115" i="10"/>
  <c r="N116" i="10" s="1"/>
  <c r="O115" i="10"/>
  <c r="O116" i="9"/>
  <c r="R116" i="9"/>
  <c r="N117" i="9" s="1"/>
  <c r="D114" i="9"/>
  <c r="G114" i="9"/>
  <c r="C115" i="9" s="1"/>
  <c r="AC114" i="9"/>
  <c r="Y115" i="9" s="1"/>
  <c r="Z114" i="9"/>
  <c r="D116" i="7"/>
  <c r="E116" i="7" s="1"/>
  <c r="G116" i="7" s="1"/>
  <c r="C117" i="7" s="1"/>
  <c r="F118" i="7"/>
  <c r="O116" i="10" l="1"/>
  <c r="R116" i="10"/>
  <c r="N117" i="10" s="1"/>
  <c r="G116" i="10"/>
  <c r="C117" i="10" s="1"/>
  <c r="D116" i="10"/>
  <c r="Z115" i="9"/>
  <c r="AC115" i="9"/>
  <c r="Y116" i="9" s="1"/>
  <c r="G115" i="9"/>
  <c r="C116" i="9" s="1"/>
  <c r="D115" i="9"/>
  <c r="R117" i="9"/>
  <c r="N118" i="9" s="1"/>
  <c r="O117" i="9"/>
  <c r="D117" i="7"/>
  <c r="E117" i="7" s="1"/>
  <c r="G117" i="7" s="1"/>
  <c r="C118" i="7" s="1"/>
  <c r="F119" i="7"/>
  <c r="G117" i="10" l="1"/>
  <c r="C118" i="10" s="1"/>
  <c r="D117" i="10"/>
  <c r="R117" i="10"/>
  <c r="N118" i="10" s="1"/>
  <c r="O117" i="10"/>
  <c r="R118" i="9"/>
  <c r="N119" i="9" s="1"/>
  <c r="O118" i="9"/>
  <c r="G116" i="9"/>
  <c r="C117" i="9" s="1"/>
  <c r="D116" i="9"/>
  <c r="Z116" i="9"/>
  <c r="AC116" i="9"/>
  <c r="Y117" i="9" s="1"/>
  <c r="D118" i="7"/>
  <c r="E118" i="7" s="1"/>
  <c r="G118" i="7" s="1"/>
  <c r="C119" i="7" s="1"/>
  <c r="F120" i="7"/>
  <c r="R118" i="10" l="1"/>
  <c r="N119" i="10" s="1"/>
  <c r="O118" i="10"/>
  <c r="G118" i="10"/>
  <c r="C119" i="10" s="1"/>
  <c r="D118" i="10"/>
  <c r="AC117" i="9"/>
  <c r="Y118" i="9" s="1"/>
  <c r="Z117" i="9"/>
  <c r="G117" i="9"/>
  <c r="C118" i="9" s="1"/>
  <c r="D117" i="9"/>
  <c r="O119" i="9"/>
  <c r="R119" i="9"/>
  <c r="N120" i="9" s="1"/>
  <c r="D119" i="7"/>
  <c r="E119" i="7" s="1"/>
  <c r="G119" i="7" s="1"/>
  <c r="C120" i="7" s="1"/>
  <c r="F121" i="7"/>
  <c r="G119" i="10" l="1"/>
  <c r="C120" i="10" s="1"/>
  <c r="D119" i="10"/>
  <c r="O119" i="10"/>
  <c r="R119" i="10"/>
  <c r="N120" i="10" s="1"/>
  <c r="AC118" i="9"/>
  <c r="Y119" i="9" s="1"/>
  <c r="Z118" i="9"/>
  <c r="R120" i="9"/>
  <c r="N121" i="9" s="1"/>
  <c r="O120" i="9"/>
  <c r="G118" i="9"/>
  <c r="C119" i="9" s="1"/>
  <c r="D118" i="9"/>
  <c r="D120" i="7"/>
  <c r="E120" i="7" s="1"/>
  <c r="G120" i="7" s="1"/>
  <c r="C121" i="7" s="1"/>
  <c r="F122" i="7"/>
  <c r="O120" i="10" l="1"/>
  <c r="R120" i="10"/>
  <c r="N121" i="10" s="1"/>
  <c r="G120" i="10"/>
  <c r="C121" i="10" s="1"/>
  <c r="D120" i="10"/>
  <c r="D119" i="9"/>
  <c r="G119" i="9"/>
  <c r="C120" i="9" s="1"/>
  <c r="R121" i="9"/>
  <c r="N122" i="9" s="1"/>
  <c r="O121" i="9"/>
  <c r="AC119" i="9"/>
  <c r="Y120" i="9" s="1"/>
  <c r="Z119" i="9"/>
  <c r="D121" i="7"/>
  <c r="E121" i="7" s="1"/>
  <c r="G121" i="7" s="1"/>
  <c r="C122" i="7" s="1"/>
  <c r="F123" i="7"/>
  <c r="G121" i="10" l="1"/>
  <c r="C122" i="10" s="1"/>
  <c r="D121" i="10"/>
  <c r="R121" i="10"/>
  <c r="N122" i="10" s="1"/>
  <c r="O121" i="10"/>
  <c r="AC120" i="9"/>
  <c r="Y121" i="9" s="1"/>
  <c r="Z120" i="9"/>
  <c r="R122" i="9"/>
  <c r="N123" i="9" s="1"/>
  <c r="O122" i="9"/>
  <c r="G120" i="9"/>
  <c r="C121" i="9" s="1"/>
  <c r="D120" i="9"/>
  <c r="D122" i="7"/>
  <c r="E122" i="7" s="1"/>
  <c r="G122" i="7" s="1"/>
  <c r="C123" i="7" s="1"/>
  <c r="F124" i="7"/>
  <c r="R122" i="10" l="1"/>
  <c r="N123" i="10" s="1"/>
  <c r="O122" i="10"/>
  <c r="G122" i="10"/>
  <c r="C123" i="10" s="1"/>
  <c r="D122" i="10"/>
  <c r="D121" i="9"/>
  <c r="G121" i="9"/>
  <c r="C122" i="9" s="1"/>
  <c r="R123" i="9"/>
  <c r="O123" i="9"/>
  <c r="Z121" i="9"/>
  <c r="AC121" i="9"/>
  <c r="Y122" i="9" s="1"/>
  <c r="D123" i="7"/>
  <c r="E123" i="7" s="1"/>
  <c r="G123" i="7" s="1"/>
  <c r="C124" i="7" s="1"/>
  <c r="F125" i="7"/>
  <c r="G123" i="10" l="1"/>
  <c r="D123" i="10"/>
  <c r="R123" i="10"/>
  <c r="O123" i="10"/>
  <c r="AC122" i="9"/>
  <c r="Y123" i="9" s="1"/>
  <c r="Z122" i="9"/>
  <c r="D122" i="9"/>
  <c r="G122" i="9"/>
  <c r="C123" i="9" s="1"/>
  <c r="D124" i="7"/>
  <c r="E124" i="7" s="1"/>
  <c r="G124" i="7" s="1"/>
  <c r="C125" i="7" s="1"/>
  <c r="F126" i="7"/>
  <c r="G123" i="9" l="1"/>
  <c r="D123" i="9"/>
  <c r="AC123" i="9"/>
  <c r="Z123" i="9"/>
  <c r="D125" i="7"/>
  <c r="E125" i="7" s="1"/>
  <c r="G125" i="7" s="1"/>
  <c r="C126" i="7" s="1"/>
  <c r="D126" i="7" l="1"/>
  <c r="E126" i="7" s="1"/>
  <c r="G126" i="7" s="1"/>
  <c r="H25" i="1" l="1"/>
  <c r="H27" i="1"/>
  <c r="H28" i="1"/>
  <c r="H29" i="1"/>
  <c r="H30" i="1"/>
  <c r="H31" i="1"/>
  <c r="H24" i="1"/>
  <c r="J32" i="6"/>
  <c r="J26" i="6"/>
  <c r="J28" i="6"/>
  <c r="J29" i="6"/>
  <c r="J30" i="6"/>
  <c r="J31" i="6"/>
  <c r="J25" i="6"/>
  <c r="G25" i="6"/>
  <c r="H25" i="6" s="1"/>
  <c r="G26" i="6"/>
  <c r="H26" i="6"/>
  <c r="G28" i="6"/>
  <c r="H28" i="6" s="1"/>
  <c r="G29" i="6"/>
  <c r="H29" i="6" s="1"/>
  <c r="G30" i="6"/>
  <c r="H30" i="6"/>
  <c r="G31" i="6"/>
  <c r="G32" i="6"/>
  <c r="E14" i="1"/>
  <c r="E15" i="1"/>
  <c r="E16" i="1"/>
  <c r="E17" i="1"/>
  <c r="E18" i="1"/>
  <c r="E19" i="1"/>
  <c r="E20" i="1"/>
  <c r="E13" i="1"/>
  <c r="E21" i="1" s="1"/>
  <c r="G18" i="1" l="1"/>
  <c r="H18" i="1"/>
  <c r="H14" i="1"/>
  <c r="G14" i="1" s="1"/>
  <c r="H15" i="1"/>
  <c r="G15" i="1" s="1"/>
  <c r="H16" i="1"/>
  <c r="H17" i="1"/>
  <c r="G17" i="1" s="1"/>
  <c r="H13" i="1"/>
  <c r="H21" i="1" s="1"/>
  <c r="H34" i="1" s="1"/>
  <c r="H20" i="1"/>
  <c r="G20" i="1" s="1"/>
  <c r="H19" i="1"/>
  <c r="G19" i="1" s="1"/>
  <c r="I33" i="6"/>
  <c r="J33" i="6"/>
  <c r="J16" i="6"/>
  <c r="I16" i="6" s="1"/>
  <c r="J15" i="6"/>
  <c r="I15" i="6" s="1"/>
  <c r="J14" i="6"/>
  <c r="H31" i="6"/>
  <c r="H32" i="6"/>
  <c r="G33" i="6"/>
  <c r="F33" i="6"/>
  <c r="E32" i="6"/>
  <c r="E31" i="6"/>
  <c r="E30" i="6"/>
  <c r="E29" i="6"/>
  <c r="E28" i="6"/>
  <c r="E26" i="6"/>
  <c r="E25" i="6"/>
  <c r="E21" i="6"/>
  <c r="G21" i="6" s="1"/>
  <c r="H21" i="6" s="1"/>
  <c r="J21" i="6" s="1"/>
  <c r="I21" i="6" s="1"/>
  <c r="E20" i="6"/>
  <c r="G20" i="6" s="1"/>
  <c r="H20" i="6" s="1"/>
  <c r="J20" i="6" s="1"/>
  <c r="I20" i="6" s="1"/>
  <c r="E19" i="6"/>
  <c r="G19" i="6" s="1"/>
  <c r="H19" i="6" s="1"/>
  <c r="J19" i="6" s="1"/>
  <c r="I19" i="6" s="1"/>
  <c r="E18" i="6"/>
  <c r="J18" i="6" s="1"/>
  <c r="I18" i="6" s="1"/>
  <c r="E17" i="6"/>
  <c r="G17" i="6" s="1"/>
  <c r="H17" i="6" s="1"/>
  <c r="J17" i="6" s="1"/>
  <c r="I17" i="6" s="1"/>
  <c r="E16" i="6"/>
  <c r="H37" i="1" l="1"/>
  <c r="H35" i="1"/>
  <c r="H36" i="1"/>
  <c r="I14" i="6"/>
  <c r="I22" i="6" s="1"/>
  <c r="J22" i="6"/>
  <c r="G13" i="1"/>
  <c r="G21" i="1" s="1"/>
  <c r="G34" i="1" s="1"/>
  <c r="H33" i="6"/>
  <c r="G22" i="6"/>
  <c r="G35" i="6" s="1"/>
  <c r="G36" i="6" s="1"/>
  <c r="H22" i="6"/>
  <c r="E33" i="6"/>
  <c r="F22" i="6"/>
  <c r="F35" i="6" s="1"/>
  <c r="F38" i="6" s="1"/>
  <c r="E14" i="6"/>
  <c r="E15" i="6"/>
  <c r="E22" i="6" s="1"/>
  <c r="E35" i="6" s="1"/>
  <c r="G35" i="1" l="1"/>
  <c r="G36" i="1"/>
  <c r="F36" i="6"/>
  <c r="F37" i="6" s="1"/>
  <c r="F39" i="6" s="1"/>
  <c r="E34" i="1"/>
  <c r="F37" i="1"/>
  <c r="H35" i="6"/>
  <c r="H38" i="6" s="1"/>
  <c r="G37" i="6"/>
  <c r="E36" i="6"/>
  <c r="E37" i="6" s="1"/>
  <c r="J35" i="6"/>
  <c r="J36" i="6" s="1"/>
  <c r="I35" i="6"/>
  <c r="I36" i="6" s="1"/>
  <c r="E35" i="1" l="1"/>
  <c r="E36" i="1" s="1"/>
  <c r="G16" i="1"/>
  <c r="F36" i="1"/>
  <c r="F38" i="1" s="1"/>
  <c r="H36" i="6"/>
  <c r="H37" i="6" s="1"/>
  <c r="H39" i="6" s="1"/>
  <c r="I37" i="6"/>
  <c r="J38" i="6"/>
  <c r="J37" i="6"/>
  <c r="J39" i="6" s="1"/>
  <c r="H38" i="1" l="1"/>
</calcChain>
</file>

<file path=xl/sharedStrings.xml><?xml version="1.0" encoding="utf-8"?>
<sst xmlns="http://schemas.openxmlformats.org/spreadsheetml/2006/main" count="272" uniqueCount="91">
  <si>
    <t>Üürnik</t>
  </si>
  <si>
    <t>Rahandusministeerium</t>
  </si>
  <si>
    <t>Üüripinna aadress</t>
  </si>
  <si>
    <t>Suur tn 3, Jõgeva</t>
  </si>
  <si>
    <t>Üüripind (hooned)</t>
  </si>
  <si>
    <t>Territoorium</t>
  </si>
  <si>
    <t xml:space="preserve">Üüriteenused ja üür  </t>
  </si>
  <si>
    <t>summa kuus</t>
  </si>
  <si>
    <t xml:space="preserve">Muutmise alus </t>
  </si>
  <si>
    <t>Märkused</t>
  </si>
  <si>
    <t>Kapitalikomponent (bilansiline)</t>
  </si>
  <si>
    <t>Ei indekseerita</t>
  </si>
  <si>
    <t>Kapitalikomponent (parendustööd lisa 6.1 alusel)</t>
  </si>
  <si>
    <t>Kapitalikomponent (tavasisustus lisa 6.1 alusel)</t>
  </si>
  <si>
    <t>Remonttööd</t>
  </si>
  <si>
    <t>Remonttööd (tavasisustus lisa 6.1 alusel)</t>
  </si>
  <si>
    <t>Kinnisvara haldamine (haldusteenus)</t>
  </si>
  <si>
    <t xml:space="preserve"> Indekseerimine* alates 01.01.2023.a,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</si>
  <si>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</si>
  <si>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</si>
  <si>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</si>
  <si>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</si>
  <si>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</si>
  <si>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</si>
  <si>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</si>
  <si>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</si>
  <si>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</si>
  <si>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</si>
  <si>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</si>
  <si>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</si>
  <si>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</si>
  <si>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(730, 750 - bürooteenused, vee- ja kohviautomaadid)</t>
  </si>
  <si>
    <t>Tugiteenused (710, 740 - valveteenus, hoone sildid)</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</si>
  <si>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</si>
  <si>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</si>
  <si>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</si>
  <si>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</si>
  <si>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</si>
  <si>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</si>
  <si>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</si>
  <si>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</si>
  <si>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</si>
  <si>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</si>
  <si>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m2</t>
  </si>
  <si>
    <t>EUR/m2</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</si>
  <si>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</si>
  <si>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</si>
  <si>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</si>
  <si>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</si>
  <si>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</si>
  <si>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</si>
  <si>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</si>
  <si>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</si>
  <si>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</si>
  <si>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</si>
  <si>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</si>
  <si>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</si>
  <si>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</si>
  <si>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</si>
  <si>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</si>
  <si>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</si>
  <si>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2021 II pa</t>
  </si>
  <si>
    <t>Kuupäev</t>
  </si>
  <si>
    <t>Jrk nr</t>
  </si>
  <si>
    <t>Algjääk</t>
  </si>
  <si>
    <t>Intress</t>
  </si>
  <si>
    <t>Põhiosa</t>
  </si>
  <si>
    <t>Kap.komponent</t>
  </si>
  <si>
    <t>Lõppjääk</t>
  </si>
  <si>
    <t>Üürnikuspetsiifilise investeeringu annuiteetmaksegraafik</t>
  </si>
  <si>
    <t>CO2 amortisatsioonigraafik</t>
  </si>
  <si>
    <t>Üürniku spetsifiline algväärtus</t>
  </si>
  <si>
    <t>CO2 vahendid algväärtus</t>
  </si>
  <si>
    <t>Üürniku spetsiifiline lõppväärtus</t>
  </si>
  <si>
    <t>CO2 vahendid lõppväärtus</t>
  </si>
  <si>
    <t>Kapitali tulumäär</t>
  </si>
  <si>
    <t>Üürniku spetsiifiline algväärtus</t>
  </si>
  <si>
    <t>Lisa 3 üürilepingule nr KPJ-4/2020-23</t>
  </si>
  <si>
    <t>01.01.2023 - 31.12.2023</t>
  </si>
  <si>
    <t>12 kuud</t>
  </si>
  <si>
    <t>Indekseerimine</t>
  </si>
  <si>
    <t>Olemasolev pind lepingus</t>
  </si>
  <si>
    <t>Pinna vähendamine</t>
  </si>
  <si>
    <t>Üür ja kõrvalteenuste tasu 01.07.2022 - 31.12.2023</t>
  </si>
  <si>
    <t>01.07.2022 - 31.12.2022</t>
  </si>
  <si>
    <t>6 kuud</t>
  </si>
  <si>
    <t>01.01.2022 - 30.06.2022</t>
  </si>
  <si>
    <t>RaM maksumus</t>
  </si>
  <si>
    <t>*Kapitalikomponendi annuiteetmaksegraafik (CO2 vahenditeta)</t>
  </si>
  <si>
    <t>Parendustööde algväärtus (CO2 vahenditeta)</t>
  </si>
  <si>
    <t>Parendustööde lõppväärtus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</si>
</sst>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 numFmtId="171" formatCode="#,###"/>
  </numFmts>
  <fonts count="4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sz val="11"/>
      <color theme="1"/>
      <name val="Times New Roman"/>
      <family val="1"/>
      <charset val="186"/>
    </font>
    <font>
      <b/>
      <sz val="14"/>
      <color theme="1"/>
      <name val="Times New Roman"/>
      <family val="1"/>
      <charset val="186"/>
    </font>
    <font>
      <b/>
      <sz val="11"/>
      <color theme="1"/>
      <name val="Times New Roman"/>
      <family val="1"/>
    </font>
    <font>
      <b/>
      <sz val="11"/>
      <name val="Times New Roman"/>
      <family val="1"/>
    </font>
    <font>
      <sz val="10"/>
      <color theme="1"/>
      <name val="Times New Roman"/>
      <family val="1"/>
    </font>
    <font>
      <sz val="12"/>
      <color theme="1"/>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i/>
      <sz val="11"/>
      <color theme="1"/>
      <name val="Times New Roman"/>
      <family val="1"/>
      <charset val="186"/>
    </font>
    <font>
      <i/>
      <sz val="11"/>
      <color theme="0" tint="-0.499984740745262"/>
      <name val="Times New Roman"/>
      <family val="1"/>
    </font>
    <font>
      <sz val="11"/>
      <name val="Calibri"/>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17" fillId="0" borderId="0"/>
    <xf numFmtId="0" fontId="1" fillId="0" borderId="0"/>
    <xf numFmtId="0" fontId="1" fillId="0" borderId="0"/>
  </cellStyleXfs>
  <cellXfs count="244">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0" fontId="4" fillId="0" borderId="0" xfId="0" applyFont="1"/>
    <xf numFmtId="9" fontId="3" fillId="0" borderId="0" xfId="1" applyFont="1"/>
    <xf numFmtId="1" fontId="3" fillId="0" borderId="0" xfId="0" applyNumberFormat="1" applyFont="1"/>
    <xf numFmtId="0" fontId="7" fillId="0" borderId="1" xfId="0" applyFont="1" applyBorder="1"/>
    <xf numFmtId="0" fontId="8" fillId="0" borderId="0" xfId="0" applyFont="1" applyAlignment="1">
      <alignment vertical="center"/>
    </xf>
    <xf numFmtId="0" fontId="3" fillId="0" borderId="0" xfId="0" applyFont="1" applyAlignment="1">
      <alignment horizontal="center"/>
    </xf>
    <xf numFmtId="0" fontId="9" fillId="0" borderId="0" xfId="0" applyFont="1"/>
    <xf numFmtId="0" fontId="6" fillId="0" borderId="0" xfId="0" applyFont="1"/>
    <xf numFmtId="0" fontId="6" fillId="0" borderId="1" xfId="0" applyFont="1" applyBorder="1" applyAlignment="1">
      <alignment horizontal="right"/>
    </xf>
    <xf numFmtId="164" fontId="7" fillId="0" borderId="1" xfId="0" applyNumberFormat="1" applyFont="1" applyBorder="1" applyAlignment="1">
      <alignment horizontal="right"/>
    </xf>
    <xf numFmtId="165" fontId="3" fillId="0" borderId="0" xfId="0" applyNumberFormat="1" applyFont="1"/>
    <xf numFmtId="3" fontId="7" fillId="0" borderId="1" xfId="0" applyNumberFormat="1" applyFont="1" applyBorder="1" applyAlignment="1">
      <alignment horizontal="right"/>
    </xf>
    <xf numFmtId="165" fontId="6" fillId="0" borderId="0" xfId="0" applyNumberFormat="1" applyFont="1"/>
    <xf numFmtId="0" fontId="10" fillId="0" borderId="0" xfId="0" applyFont="1" applyAlignment="1">
      <alignment horizontal="right"/>
    </xf>
    <xf numFmtId="0" fontId="10" fillId="0" borderId="0" xfId="0" applyFont="1"/>
    <xf numFmtId="0" fontId="6" fillId="2" borderId="2" xfId="0" applyFont="1" applyFill="1" applyBorder="1" applyAlignment="1">
      <alignment horizontal="left"/>
    </xf>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3" fillId="0" borderId="15" xfId="0" applyFont="1" applyBorder="1"/>
    <xf numFmtId="0" fontId="3" fillId="0" borderId="16" xfId="0" applyFont="1" applyBorder="1"/>
    <xf numFmtId="4" fontId="3" fillId="3" borderId="12" xfId="0" applyNumberFormat="1" applyFont="1" applyFill="1" applyBorder="1" applyAlignment="1">
      <alignment wrapText="1"/>
    </xf>
    <xf numFmtId="0" fontId="6" fillId="2" borderId="8" xfId="0" applyFont="1" applyFill="1" applyBorder="1" applyAlignment="1">
      <alignment horizontal="center"/>
    </xf>
    <xf numFmtId="0" fontId="6" fillId="2" borderId="10" xfId="0" applyFont="1" applyFill="1" applyBorder="1"/>
    <xf numFmtId="4" fontId="7" fillId="2" borderId="8" xfId="0" applyNumberFormat="1" applyFont="1" applyFill="1" applyBorder="1" applyAlignment="1">
      <alignment horizontal="right"/>
    </xf>
    <xf numFmtId="4" fontId="6" fillId="2" borderId="18" xfId="0" applyNumberFormat="1" applyFont="1" applyFill="1" applyBorder="1" applyAlignment="1">
      <alignment horizontal="right"/>
    </xf>
    <xf numFmtId="4" fontId="6" fillId="2" borderId="19" xfId="0" applyNumberFormat="1" applyFont="1" applyFill="1" applyBorder="1" applyAlignment="1">
      <alignment horizontal="right"/>
    </xf>
    <xf numFmtId="0" fontId="3" fillId="2" borderId="18" xfId="0" applyFont="1" applyFill="1" applyBorder="1"/>
    <xf numFmtId="0" fontId="6" fillId="3" borderId="20" xfId="0" applyFont="1" applyFill="1" applyBorder="1" applyAlignment="1">
      <alignment horizontal="center"/>
    </xf>
    <xf numFmtId="0" fontId="6" fillId="3" borderId="0" xfId="0" applyFont="1" applyFill="1"/>
    <xf numFmtId="4" fontId="10" fillId="3" borderId="20" xfId="0" applyNumberFormat="1" applyFont="1" applyFill="1" applyBorder="1" applyAlignment="1">
      <alignment horizontal="right"/>
    </xf>
    <xf numFmtId="4" fontId="6" fillId="3" borderId="18" xfId="0" applyNumberFormat="1" applyFont="1" applyFill="1" applyBorder="1" applyAlignment="1">
      <alignment horizontal="right"/>
    </xf>
    <xf numFmtId="4" fontId="6" fillId="3" borderId="19" xfId="0" applyNumberFormat="1" applyFont="1" applyFill="1" applyBorder="1" applyAlignment="1">
      <alignment horizontal="right"/>
    </xf>
    <xf numFmtId="0" fontId="3" fillId="3" borderId="21" xfId="0" applyFont="1" applyFill="1" applyBorder="1"/>
    <xf numFmtId="0" fontId="6" fillId="2" borderId="8" xfId="0" applyFont="1" applyFill="1" applyBorder="1" applyAlignment="1">
      <alignment horizontal="left"/>
    </xf>
    <xf numFmtId="4" fontId="6" fillId="2" borderId="11" xfId="0" applyNumberFormat="1" applyFont="1" applyFill="1" applyBorder="1" applyAlignment="1">
      <alignment horizontal="center"/>
    </xf>
    <xf numFmtId="0" fontId="6" fillId="2" borderId="17" xfId="0" applyFont="1" applyFill="1" applyBorder="1" applyAlignment="1">
      <alignment horizontal="center"/>
    </xf>
    <xf numFmtId="0" fontId="6" fillId="2" borderId="22" xfId="0" applyFont="1" applyFill="1" applyBorder="1" applyAlignment="1">
      <alignment horizontal="center" wrapText="1"/>
    </xf>
    <xf numFmtId="0" fontId="6" fillId="2" borderId="18" xfId="0" applyFont="1" applyFill="1" applyBorder="1" applyAlignment="1">
      <alignment horizontal="center"/>
    </xf>
    <xf numFmtId="4" fontId="12" fillId="3" borderId="11" xfId="0" applyNumberFormat="1" applyFont="1" applyFill="1" applyBorder="1" applyAlignment="1">
      <alignment vertical="center" wrapText="1"/>
    </xf>
    <xf numFmtId="4" fontId="12" fillId="3" borderId="12" xfId="0" applyNumberFormat="1" applyFont="1" applyFill="1" applyBorder="1" applyAlignment="1">
      <alignment vertical="center" wrapText="1"/>
    </xf>
    <xf numFmtId="14" fontId="3" fillId="0" borderId="0" xfId="0" applyNumberFormat="1" applyFont="1"/>
    <xf numFmtId="0" fontId="6" fillId="4" borderId="23" xfId="0" applyFont="1" applyFill="1" applyBorder="1" applyAlignment="1">
      <alignment horizontal="left"/>
    </xf>
    <xf numFmtId="0" fontId="6" fillId="4" borderId="24" xfId="0" applyFont="1" applyFill="1" applyBorder="1"/>
    <xf numFmtId="4" fontId="13" fillId="4" borderId="25" xfId="0" applyNumberFormat="1" applyFont="1" applyFill="1" applyBorder="1" applyAlignment="1">
      <alignment horizontal="right"/>
    </xf>
    <xf numFmtId="4" fontId="13" fillId="4" borderId="26" xfId="0" applyNumberFormat="1" applyFont="1" applyFill="1" applyBorder="1" applyAlignment="1">
      <alignment horizontal="right"/>
    </xf>
    <xf numFmtId="4" fontId="6" fillId="4" borderId="27" xfId="0" applyNumberFormat="1" applyFont="1" applyFill="1" applyBorder="1" applyAlignment="1">
      <alignment horizontal="right"/>
    </xf>
    <xf numFmtId="0" fontId="3" fillId="4" borderId="28" xfId="0" applyFont="1" applyFill="1" applyBorder="1"/>
    <xf numFmtId="0" fontId="6" fillId="0" borderId="0" xfId="0" applyFont="1" applyAlignment="1">
      <alignment horizontal="left"/>
    </xf>
    <xf numFmtId="4" fontId="6" fillId="0" borderId="20" xfId="0" applyNumberFormat="1" applyFont="1" applyBorder="1" applyAlignment="1">
      <alignment horizontal="right"/>
    </xf>
    <xf numFmtId="4" fontId="6" fillId="0" borderId="21" xfId="0" applyNumberFormat="1" applyFont="1" applyBorder="1" applyAlignment="1">
      <alignment horizontal="right"/>
    </xf>
    <xf numFmtId="4" fontId="6" fillId="0" borderId="0" xfId="0" applyNumberFormat="1" applyFont="1" applyAlignment="1">
      <alignment horizontal="right"/>
    </xf>
    <xf numFmtId="9" fontId="7" fillId="0" borderId="0" xfId="0" applyNumberFormat="1" applyFont="1" applyAlignment="1">
      <alignment horizontal="left"/>
    </xf>
    <xf numFmtId="4" fontId="3" fillId="0" borderId="20" xfId="0" applyNumberFormat="1" applyFont="1" applyBorder="1" applyAlignment="1">
      <alignment horizontal="right"/>
    </xf>
    <xf numFmtId="166" fontId="6" fillId="0" borderId="20"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6" fontId="6" fillId="0" borderId="25" xfId="0" applyNumberFormat="1" applyFont="1" applyBorder="1"/>
    <xf numFmtId="4" fontId="7" fillId="0" borderId="26" xfId="0" applyNumberFormat="1" applyFont="1" applyBorder="1"/>
    <xf numFmtId="3" fontId="7" fillId="0" borderId="0" xfId="0" applyNumberFormat="1" applyFont="1"/>
    <xf numFmtId="4" fontId="7" fillId="0" borderId="0" xfId="0" applyNumberFormat="1" applyFont="1"/>
    <xf numFmtId="0" fontId="15" fillId="0" borderId="0" xfId="0" applyFont="1"/>
    <xf numFmtId="0" fontId="16" fillId="0" borderId="0" xfId="0" applyFont="1"/>
    <xf numFmtId="0" fontId="17" fillId="3" borderId="0" xfId="2" applyFill="1"/>
    <xf numFmtId="0" fontId="18" fillId="5" borderId="0" xfId="2" applyFont="1" applyFill="1" applyAlignment="1">
      <alignment horizontal="right"/>
    </xf>
    <xf numFmtId="0" fontId="0" fillId="3" borderId="0" xfId="0" applyFill="1"/>
    <xf numFmtId="0" fontId="19" fillId="5" borderId="0" xfId="2" applyFont="1" applyFill="1"/>
    <xf numFmtId="0" fontId="19" fillId="5" borderId="0" xfId="2" applyFont="1" applyFill="1" applyAlignment="1">
      <alignment horizontal="right"/>
    </xf>
    <xf numFmtId="0" fontId="19" fillId="3" borderId="0" xfId="2" applyFont="1" applyFill="1"/>
    <xf numFmtId="0" fontId="20" fillId="3" borderId="0" xfId="0" applyFont="1" applyFill="1"/>
    <xf numFmtId="0" fontId="20" fillId="6" borderId="0" xfId="0" applyFont="1" applyFill="1" applyProtection="1">
      <protection hidden="1"/>
    </xf>
    <xf numFmtId="0" fontId="20" fillId="6" borderId="0" xfId="0" applyFont="1" applyFill="1"/>
    <xf numFmtId="0" fontId="21" fillId="5" borderId="0" xfId="2" applyFont="1" applyFill="1"/>
    <xf numFmtId="4" fontId="21" fillId="5" borderId="0" xfId="2" applyNumberFormat="1" applyFont="1" applyFill="1"/>
    <xf numFmtId="0" fontId="20" fillId="6" borderId="0" xfId="0" applyFont="1" applyFill="1" applyProtection="1">
      <protection locked="0" hidden="1"/>
    </xf>
    <xf numFmtId="164" fontId="20" fillId="6" borderId="0" xfId="0" applyNumberFormat="1" applyFont="1" applyFill="1" applyProtection="1">
      <protection hidden="1"/>
    </xf>
    <xf numFmtId="167" fontId="20" fillId="6" borderId="0" xfId="1" applyNumberFormat="1" applyFont="1" applyFill="1"/>
    <xf numFmtId="4" fontId="20" fillId="3" borderId="0" xfId="0" applyNumberFormat="1" applyFont="1" applyFill="1"/>
    <xf numFmtId="2" fontId="20" fillId="3" borderId="0" xfId="0" applyNumberFormat="1" applyFont="1" applyFill="1"/>
    <xf numFmtId="4" fontId="19" fillId="5" borderId="0" xfId="2" applyNumberFormat="1" applyFont="1" applyFill="1"/>
    <xf numFmtId="168" fontId="20" fillId="3" borderId="0" xfId="0" applyNumberFormat="1" applyFont="1" applyFill="1"/>
    <xf numFmtId="0" fontId="19" fillId="7" borderId="29" xfId="2" applyFont="1" applyFill="1" applyBorder="1"/>
    <xf numFmtId="0" fontId="19" fillId="5" borderId="30" xfId="2" applyFont="1" applyFill="1" applyBorder="1"/>
    <xf numFmtId="0" fontId="20" fillId="3" borderId="30" xfId="0" applyFont="1" applyFill="1" applyBorder="1"/>
    <xf numFmtId="169" fontId="19" fillId="7" borderId="30" xfId="2" applyNumberFormat="1" applyFont="1" applyFill="1" applyBorder="1"/>
    <xf numFmtId="0" fontId="19" fillId="7" borderId="31" xfId="2" applyFont="1" applyFill="1" applyBorder="1"/>
    <xf numFmtId="0" fontId="22" fillId="3" borderId="0" xfId="0" applyFont="1" applyFill="1" applyProtection="1">
      <protection hidden="1"/>
    </xf>
    <xf numFmtId="0" fontId="19" fillId="7" borderId="32" xfId="2" applyFont="1" applyFill="1" applyBorder="1"/>
    <xf numFmtId="0" fontId="19" fillId="7" borderId="0" xfId="2" applyFont="1" applyFill="1"/>
    <xf numFmtId="0" fontId="19" fillId="7" borderId="33" xfId="2" applyFont="1" applyFill="1" applyBorder="1"/>
    <xf numFmtId="164" fontId="20" fillId="3" borderId="0" xfId="0" applyNumberFormat="1" applyFont="1" applyFill="1" applyProtection="1">
      <protection hidden="1"/>
    </xf>
    <xf numFmtId="169" fontId="20" fillId="3" borderId="0" xfId="0" applyNumberFormat="1" applyFont="1" applyFill="1"/>
    <xf numFmtId="3" fontId="19" fillId="7" borderId="0" xfId="2" applyNumberFormat="1" applyFont="1" applyFill="1"/>
    <xf numFmtId="0" fontId="22" fillId="6" borderId="0" xfId="0" applyFont="1" applyFill="1" applyProtection="1">
      <protection hidden="1"/>
    </xf>
    <xf numFmtId="164" fontId="22" fillId="6" borderId="0" xfId="0" applyNumberFormat="1" applyFont="1" applyFill="1" applyProtection="1">
      <protection hidden="1"/>
    </xf>
    <xf numFmtId="10" fontId="19" fillId="7" borderId="0" xfId="1" applyNumberFormat="1" applyFont="1" applyFill="1" applyBorder="1"/>
    <xf numFmtId="164" fontId="22" fillId="3" borderId="0" xfId="0" applyNumberFormat="1" applyFont="1" applyFill="1" applyProtection="1">
      <protection hidden="1"/>
    </xf>
    <xf numFmtId="0" fontId="20" fillId="3" borderId="0" xfId="0" applyFont="1" applyFill="1" applyProtection="1">
      <protection locked="0" hidden="1"/>
    </xf>
    <xf numFmtId="164" fontId="2" fillId="3" borderId="0" xfId="0" applyNumberFormat="1" applyFont="1" applyFill="1" applyProtection="1">
      <protection hidden="1"/>
    </xf>
    <xf numFmtId="0" fontId="19" fillId="7" borderId="16" xfId="2" applyFont="1" applyFill="1" applyBorder="1"/>
    <xf numFmtId="0" fontId="19" fillId="5" borderId="34" xfId="2" applyFont="1" applyFill="1" applyBorder="1"/>
    <xf numFmtId="0" fontId="20" fillId="3" borderId="34" xfId="0" applyFont="1" applyFill="1" applyBorder="1"/>
    <xf numFmtId="170" fontId="19" fillId="7" borderId="34" xfId="2" applyNumberFormat="1" applyFont="1" applyFill="1" applyBorder="1"/>
    <xf numFmtId="0" fontId="19" fillId="7" borderId="22" xfId="2" applyFont="1" applyFill="1" applyBorder="1"/>
    <xf numFmtId="170" fontId="19" fillId="7" borderId="0" xfId="2" applyNumberFormat="1" applyFont="1" applyFill="1"/>
    <xf numFmtId="0" fontId="23" fillId="5" borderId="35" xfId="2" applyFont="1" applyFill="1" applyBorder="1" applyAlignment="1">
      <alignment horizontal="right"/>
    </xf>
    <xf numFmtId="169" fontId="24" fillId="5" borderId="0" xfId="2" applyNumberFormat="1" applyFont="1" applyFill="1"/>
    <xf numFmtId="168" fontId="19" fillId="5" borderId="0" xfId="2" applyNumberFormat="1" applyFont="1" applyFill="1"/>
    <xf numFmtId="169" fontId="25" fillId="5" borderId="0" xfId="2" applyNumberFormat="1" applyFont="1" applyFill="1"/>
    <xf numFmtId="0" fontId="17" fillId="5" borderId="0" xfId="2" applyFill="1"/>
    <xf numFmtId="4" fontId="17" fillId="5" borderId="0" xfId="2" applyNumberFormat="1" applyFill="1"/>
    <xf numFmtId="168" fontId="17"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0" fontId="26" fillId="3" borderId="0" xfId="2" applyFont="1" applyFill="1"/>
    <xf numFmtId="0" fontId="27" fillId="5" borderId="0" xfId="2" applyFont="1" applyFill="1" applyAlignment="1">
      <alignment horizontal="right"/>
    </xf>
    <xf numFmtId="0" fontId="26" fillId="5" borderId="0" xfId="2" applyFont="1" applyFill="1"/>
    <xf numFmtId="0" fontId="26" fillId="5" borderId="0" xfId="2" applyFont="1" applyFill="1" applyAlignment="1">
      <alignment horizontal="right"/>
    </xf>
    <xf numFmtId="0" fontId="28" fillId="5" borderId="0" xfId="2" applyFont="1" applyFill="1"/>
    <xf numFmtId="0" fontId="29" fillId="5" borderId="0" xfId="2" applyFont="1" applyFill="1"/>
    <xf numFmtId="4" fontId="30" fillId="5" borderId="0" xfId="2" applyNumberFormat="1" applyFont="1" applyFill="1"/>
    <xf numFmtId="0" fontId="31" fillId="5" borderId="0" xfId="2" applyFont="1" applyFill="1"/>
    <xf numFmtId="4" fontId="0" fillId="3" borderId="0" xfId="0" applyNumberFormat="1" applyFill="1"/>
    <xf numFmtId="0" fontId="32" fillId="5" borderId="0" xfId="2" applyFont="1" applyFill="1"/>
    <xf numFmtId="4" fontId="26" fillId="5" borderId="0" xfId="2" applyNumberFormat="1" applyFont="1" applyFill="1"/>
    <xf numFmtId="168" fontId="0" fillId="3" borderId="0" xfId="0" applyNumberFormat="1" applyFill="1"/>
    <xf numFmtId="0" fontId="17" fillId="7" borderId="29" xfId="2" applyFill="1" applyBorder="1"/>
    <xf numFmtId="0" fontId="17" fillId="5" borderId="30" xfId="2" applyFill="1" applyBorder="1"/>
    <xf numFmtId="0" fontId="0" fillId="3" borderId="30" xfId="0" applyFill="1" applyBorder="1"/>
    <xf numFmtId="0" fontId="17" fillId="7" borderId="31" xfId="2" applyFill="1" applyBorder="1"/>
    <xf numFmtId="0" fontId="2" fillId="3" borderId="0" xfId="0" applyFont="1" applyFill="1" applyProtection="1">
      <protection hidden="1"/>
    </xf>
    <xf numFmtId="0" fontId="26" fillId="7" borderId="29" xfId="2" applyFont="1" applyFill="1" applyBorder="1"/>
    <xf numFmtId="0" fontId="26" fillId="5" borderId="30" xfId="2" applyFont="1" applyFill="1" applyBorder="1"/>
    <xf numFmtId="0" fontId="33" fillId="3" borderId="30" xfId="3" applyFont="1" applyFill="1" applyBorder="1"/>
    <xf numFmtId="169" fontId="26" fillId="7" borderId="30" xfId="2" applyNumberFormat="1" applyFont="1" applyFill="1" applyBorder="1"/>
    <xf numFmtId="0" fontId="26" fillId="7" borderId="31" xfId="2" applyFont="1" applyFill="1" applyBorder="1"/>
    <xf numFmtId="0" fontId="17" fillId="7" borderId="32" xfId="2" applyFill="1" applyBorder="1"/>
    <xf numFmtId="0" fontId="17" fillId="7" borderId="33" xfId="2" applyFill="1" applyBorder="1"/>
    <xf numFmtId="0" fontId="26" fillId="7" borderId="32" xfId="2" applyFont="1" applyFill="1" applyBorder="1"/>
    <xf numFmtId="0" fontId="33" fillId="3" borderId="0" xfId="3" applyFont="1" applyFill="1"/>
    <xf numFmtId="0" fontId="26" fillId="7" borderId="0" xfId="2" applyFont="1" applyFill="1"/>
    <xf numFmtId="0" fontId="26" fillId="7" borderId="33" xfId="2" applyFont="1" applyFill="1" applyBorder="1"/>
    <xf numFmtId="169" fontId="0" fillId="3" borderId="0" xfId="0" applyNumberFormat="1" applyFill="1"/>
    <xf numFmtId="3" fontId="17" fillId="7" borderId="0" xfId="2" applyNumberFormat="1" applyFill="1"/>
    <xf numFmtId="169" fontId="33" fillId="3" borderId="0" xfId="3" applyNumberFormat="1" applyFont="1" applyFill="1"/>
    <xf numFmtId="3" fontId="26" fillId="7" borderId="0" xfId="2" applyNumberFormat="1" applyFont="1" applyFill="1"/>
    <xf numFmtId="171" fontId="17" fillId="3" borderId="0" xfId="2" applyNumberFormat="1" applyFill="1"/>
    <xf numFmtId="171" fontId="34" fillId="0" borderId="0" xfId="4" applyNumberFormat="1" applyFont="1" applyAlignment="1">
      <alignment vertical="center"/>
    </xf>
    <xf numFmtId="0" fontId="35" fillId="3" borderId="0" xfId="2" applyFont="1" applyFill="1"/>
    <xf numFmtId="0" fontId="26" fillId="7" borderId="16" xfId="2" applyFont="1" applyFill="1" applyBorder="1"/>
    <xf numFmtId="0" fontId="26" fillId="5" borderId="34" xfId="2" applyFont="1" applyFill="1" applyBorder="1"/>
    <xf numFmtId="0" fontId="33" fillId="3" borderId="34" xfId="3" applyFont="1" applyFill="1" applyBorder="1"/>
    <xf numFmtId="170" fontId="26" fillId="3" borderId="34" xfId="2" applyNumberFormat="1" applyFont="1" applyFill="1" applyBorder="1"/>
    <xf numFmtId="0" fontId="26" fillId="7" borderId="22" xfId="2" applyFont="1" applyFill="1" applyBorder="1"/>
    <xf numFmtId="0" fontId="17" fillId="7" borderId="0" xfId="2" applyFill="1"/>
    <xf numFmtId="170" fontId="17" fillId="7" borderId="0" xfId="2" applyNumberFormat="1" applyFill="1"/>
    <xf numFmtId="170" fontId="26" fillId="7" borderId="0" xfId="2" applyNumberFormat="1" applyFont="1" applyFill="1"/>
    <xf numFmtId="0" fontId="36" fillId="5" borderId="35" xfId="2" applyFont="1" applyFill="1" applyBorder="1" applyAlignment="1">
      <alignment horizontal="right"/>
    </xf>
    <xf numFmtId="0" fontId="37" fillId="5" borderId="35" xfId="2" applyFont="1" applyFill="1" applyBorder="1" applyAlignment="1">
      <alignment horizontal="right"/>
    </xf>
    <xf numFmtId="169" fontId="38" fillId="5" borderId="0" xfId="2" applyNumberFormat="1" applyFont="1" applyFill="1"/>
    <xf numFmtId="168" fontId="26" fillId="5" borderId="0" xfId="2" applyNumberFormat="1" applyFont="1" applyFill="1"/>
    <xf numFmtId="0" fontId="3" fillId="0" borderId="1" xfId="0" applyFont="1" applyBorder="1"/>
    <xf numFmtId="0" fontId="3" fillId="0" borderId="9" xfId="0" applyFont="1" applyBorder="1"/>
    <xf numFmtId="0" fontId="6" fillId="0" borderId="0" xfId="0" applyFont="1" applyAlignment="1">
      <alignment horizontal="left" wrapText="1"/>
    </xf>
    <xf numFmtId="0" fontId="9" fillId="0" borderId="0" xfId="0" applyFont="1" applyAlignment="1">
      <alignment horizontal="left" wrapText="1"/>
    </xf>
    <xf numFmtId="4" fontId="3" fillId="0" borderId="31" xfId="0" applyNumberFormat="1" applyFont="1" applyBorder="1" applyAlignment="1">
      <alignment horizontal="center" vertical="center" wrapText="1"/>
    </xf>
    <xf numFmtId="4" fontId="3" fillId="0" borderId="19" xfId="0" applyNumberFormat="1" applyFont="1" applyBorder="1" applyAlignment="1">
      <alignment vertical="center" wrapText="1"/>
    </xf>
    <xf numFmtId="0" fontId="13" fillId="2" borderId="4" xfId="0" applyFont="1" applyFill="1" applyBorder="1" applyAlignment="1">
      <alignment horizontal="center"/>
    </xf>
    <xf numFmtId="0" fontId="13" fillId="2" borderId="5" xfId="0" applyFont="1" applyFill="1" applyBorder="1" applyAlignment="1">
      <alignment horizontal="center"/>
    </xf>
    <xf numFmtId="4" fontId="12" fillId="0" borderId="11" xfId="0" applyNumberFormat="1" applyFont="1" applyBorder="1" applyAlignment="1">
      <alignment horizontal="right" wrapText="1"/>
    </xf>
    <xf numFmtId="4" fontId="12" fillId="0" borderId="12" xfId="0" applyNumberFormat="1" applyFont="1" applyBorder="1" applyAlignment="1">
      <alignment wrapText="1"/>
    </xf>
    <xf numFmtId="4" fontId="12" fillId="3" borderId="12" xfId="0" applyNumberFormat="1" applyFont="1" applyFill="1" applyBorder="1" applyAlignment="1">
      <alignment wrapText="1"/>
    </xf>
    <xf numFmtId="4" fontId="13" fillId="2" borderId="8" xfId="0" applyNumberFormat="1" applyFont="1" applyFill="1" applyBorder="1" applyAlignment="1">
      <alignment horizontal="right"/>
    </xf>
    <xf numFmtId="4" fontId="13" fillId="2" borderId="18" xfId="0" applyNumberFormat="1" applyFont="1" applyFill="1" applyBorder="1" applyAlignment="1">
      <alignment horizontal="right"/>
    </xf>
    <xf numFmtId="4" fontId="13" fillId="3" borderId="20" xfId="0" applyNumberFormat="1" applyFont="1" applyFill="1" applyBorder="1" applyAlignment="1">
      <alignment horizontal="right"/>
    </xf>
    <xf numFmtId="4" fontId="13" fillId="3" borderId="18" xfId="0" applyNumberFormat="1" applyFont="1" applyFill="1" applyBorder="1" applyAlignment="1">
      <alignment horizontal="right"/>
    </xf>
    <xf numFmtId="4" fontId="13" fillId="2" borderId="11" xfId="0" applyNumberFormat="1" applyFont="1" applyFill="1" applyBorder="1" applyAlignment="1">
      <alignment horizontal="center"/>
    </xf>
    <xf numFmtId="0" fontId="13" fillId="2" borderId="17" xfId="0" applyFont="1" applyFill="1" applyBorder="1" applyAlignment="1">
      <alignment horizontal="center"/>
    </xf>
    <xf numFmtId="4" fontId="13" fillId="0" borderId="20" xfId="0" applyNumberFormat="1" applyFont="1" applyBorder="1" applyAlignment="1">
      <alignment horizontal="right"/>
    </xf>
    <xf numFmtId="4" fontId="13" fillId="0" borderId="21" xfId="0" applyNumberFormat="1" applyFont="1" applyBorder="1" applyAlignment="1">
      <alignment horizontal="right"/>
    </xf>
    <xf numFmtId="4" fontId="12" fillId="0" borderId="20" xfId="0" applyNumberFormat="1" applyFont="1" applyBorder="1" applyAlignment="1">
      <alignment horizontal="right"/>
    </xf>
    <xf numFmtId="166" fontId="13" fillId="0" borderId="20" xfId="0" applyNumberFormat="1" applyFont="1" applyBorder="1"/>
    <xf numFmtId="166" fontId="13" fillId="0" borderId="25" xfId="0" applyNumberFormat="1" applyFont="1" applyBorder="1"/>
    <xf numFmtId="4" fontId="13" fillId="0" borderId="26" xfId="0" applyNumberFormat="1" applyFont="1" applyBorder="1"/>
    <xf numFmtId="4" fontId="3" fillId="0" borderId="11" xfId="0" applyNumberFormat="1" applyFont="1" applyFill="1" applyBorder="1" applyAlignment="1">
      <alignment horizontal="right" wrapText="1"/>
    </xf>
    <xf numFmtId="164" fontId="3" fillId="0" borderId="0" xfId="0" applyNumberFormat="1" applyFont="1"/>
    <xf numFmtId="4" fontId="18" fillId="5" borderId="0" xfId="2" applyNumberFormat="1" applyFont="1" applyFill="1" applyAlignment="1">
      <alignment horizontal="right"/>
    </xf>
    <xf numFmtId="4" fontId="27" fillId="5" borderId="0" xfId="2" applyNumberFormat="1" applyFont="1" applyFill="1" applyAlignment="1">
      <alignment horizontal="right"/>
    </xf>
    <xf numFmtId="4" fontId="19" fillId="5" borderId="0" xfId="2" applyNumberFormat="1" applyFont="1" applyFill="1" applyAlignment="1">
      <alignment horizontal="right"/>
    </xf>
    <xf numFmtId="4" fontId="26" fillId="5" borderId="0" xfId="2" applyNumberFormat="1" applyFont="1" applyFill="1" applyAlignment="1">
      <alignment horizontal="right"/>
    </xf>
    <xf numFmtId="4" fontId="31" fillId="5" borderId="0" xfId="2" applyNumberFormat="1" applyFont="1" applyFill="1"/>
    <xf numFmtId="4" fontId="26" fillId="3" borderId="0" xfId="2" applyNumberFormat="1" applyFont="1" applyFill="1"/>
    <xf numFmtId="4" fontId="17" fillId="3" borderId="0" xfId="2" applyNumberFormat="1" applyFill="1"/>
    <xf numFmtId="4" fontId="33" fillId="3" borderId="0" xfId="3" applyNumberFormat="1" applyFont="1" applyFill="1"/>
    <xf numFmtId="4" fontId="34" fillId="0" borderId="0" xfId="4" applyNumberFormat="1" applyFont="1" applyAlignment="1">
      <alignment vertical="center"/>
    </xf>
    <xf numFmtId="4" fontId="35" fillId="3" borderId="0" xfId="2" applyNumberFormat="1" applyFont="1" applyFill="1"/>
    <xf numFmtId="4" fontId="36" fillId="5" borderId="35" xfId="2" applyNumberFormat="1" applyFont="1" applyFill="1" applyBorder="1" applyAlignment="1">
      <alignment horizontal="right"/>
    </xf>
    <xf numFmtId="4" fontId="37" fillId="5" borderId="35" xfId="2" applyNumberFormat="1" applyFont="1" applyFill="1" applyBorder="1" applyAlignment="1">
      <alignment horizontal="right"/>
    </xf>
    <xf numFmtId="169" fontId="38" fillId="5" borderId="0" xfId="2" applyNumberFormat="1" applyFont="1" applyFill="1" applyBorder="1"/>
    <xf numFmtId="0" fontId="26" fillId="5" borderId="0" xfId="2" applyFont="1" applyFill="1" applyBorder="1"/>
    <xf numFmtId="4" fontId="26" fillId="5" borderId="0" xfId="2" applyNumberFormat="1" applyFont="1" applyFill="1" applyBorder="1"/>
    <xf numFmtId="168" fontId="26" fillId="5" borderId="0" xfId="2" applyNumberFormat="1" applyFont="1" applyFill="1" applyBorder="1"/>
    <xf numFmtId="3" fontId="41" fillId="7" borderId="0" xfId="2" applyNumberFormat="1" applyFont="1" applyFill="1"/>
    <xf numFmtId="4" fontId="3" fillId="0" borderId="12" xfId="0" applyNumberFormat="1" applyFont="1" applyFill="1" applyBorder="1" applyAlignment="1">
      <alignment wrapText="1"/>
    </xf>
    <xf numFmtId="0" fontId="3" fillId="0" borderId="9" xfId="0" applyFont="1" applyBorder="1"/>
    <xf numFmtId="0" fontId="3" fillId="0" borderId="10" xfId="0" applyFont="1" applyBorder="1"/>
    <xf numFmtId="0" fontId="6" fillId="0" borderId="0" xfId="0" applyFont="1" applyAlignment="1">
      <alignment horizontal="left" wrapText="1"/>
    </xf>
    <xf numFmtId="0" fontId="9" fillId="0" borderId="0" xfId="0" applyFont="1" applyAlignment="1">
      <alignment horizontal="left" wrapText="1"/>
    </xf>
    <xf numFmtId="0" fontId="14" fillId="0" borderId="0" xfId="0" applyFont="1" applyAlignment="1">
      <alignment horizontal="left" vertical="center" wrapText="1"/>
    </xf>
    <xf numFmtId="0" fontId="3" fillId="0" borderId="1" xfId="0" applyFont="1" applyBorder="1"/>
    <xf numFmtId="0" fontId="11"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0" fontId="5" fillId="0" borderId="0" xfId="0" applyFont="1" applyAlignment="1">
      <alignment horizontal="center" wrapText="1"/>
    </xf>
    <xf numFmtId="0" fontId="3" fillId="0" borderId="36" xfId="0" applyFont="1" applyBorder="1" applyAlignment="1">
      <alignment horizontal="center"/>
    </xf>
    <xf numFmtId="0" fontId="3" fillId="0" borderId="37" xfId="0" applyFont="1" applyBorder="1" applyAlignment="1">
      <alignment horizont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4" fontId="11" fillId="0" borderId="31" xfId="0" applyNumberFormat="1" applyFont="1" applyBorder="1" applyAlignment="1">
      <alignment horizontal="center" vertical="center" wrapText="1"/>
    </xf>
    <xf numFmtId="4" fontId="11" fillId="0" borderId="33"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0" fontId="40" fillId="0" borderId="0" xfId="0" applyFont="1" applyAlignment="1">
      <alignment horizontal="center"/>
    </xf>
    <xf numFmtId="0" fontId="39" fillId="0" borderId="0" xfId="0" applyFont="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cellXfs>
  <cellStyles count="5">
    <cellStyle name="Normaallaad 4 2" xfId="2" xr:uid="{E5CCA5E3-79EE-41CD-A11B-2BD141D2348C}"/>
    <cellStyle name="Normal" xfId="0" builtinId="0"/>
    <cellStyle name="Normal 2" xfId="3" xr:uid="{B39D6EBD-9E4E-4BB1-9FAB-5C6DA02DD510}"/>
    <cellStyle name="Normal 2 2" xfId="4" xr:uid="{B7854D97-618A-4049-9A9E-BFA4F9C45D30}"/>
    <cellStyle name="Percent" xfId="1" builtinId="5"/>
  </cellStyles>
  <dxfs count="0"/>
  <tableStyles count="1" defaultTableStyle="TableStyleMedium2" defaultPivotStyle="PivotStyleLight16">
    <tableStyle name="Invisible" pivot="0" table="0" count="0" xr9:uid="{E60B90B5-FDDC-4874-9F9B-6D4AFEB8218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_Finantsosakond/12_Projektianal&#252;&#252;s/Projektid/Henri/L&#245;ppraportid/Tegemisel/900532/900532%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enrit/RKAS%20Pilv/FAO/LEPINGUD/YLEP%202019/RIIGIMAJADE%20lepingud/Kreutzwaldi%205/Kreutwaldi%205%20TM%20arendus%2026.11.2019%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enriT\RKAS%20Pilv\FAO\Kapitalikomponendid\2022\11%20November\04%20Suur%203,%20RaM\Suur%203_ARVUTUSKESKOND_v3.5_hoone%20tegelik_KIK%20PTA%20lepingusse_RaM%20v&#228;hend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uus"/>
      <sheetName val="Kreu5uus_prognoos"/>
      <sheetName val="Kreu5uus_eelarve"/>
      <sheetName val="MUDEL"/>
      <sheetName val="Kreu5_eelarve"/>
      <sheetName val="Amortisatsioon"/>
      <sheetName val="Kreu5_prognoos"/>
      <sheetName val="Investeeringud 1.3.2019"/>
      <sheetName val="Pinnad"/>
      <sheetName val="Päring (2)"/>
      <sheetName val="Lisa 6.1 A_ehitus"/>
      <sheetName val="Lisa 6.1 A_sisustus"/>
      <sheetName val="A_sisendinfo"/>
      <sheetName val="Lisa 6.1 B_ehitus"/>
      <sheetName val="B_sisendinfo"/>
      <sheetName val="Lisa 6.1 C_ehitus"/>
      <sheetName val="Lisa 6.1 C_sisustus vana"/>
      <sheetName val="Lisa 6.1 C_sisustus"/>
      <sheetName val="C_sisendinfo"/>
    </sheetNames>
    <sheetDataSet>
      <sheetData sheetId="0"/>
      <sheetData sheetId="1"/>
      <sheetData sheetId="2"/>
      <sheetData sheetId="3">
        <row r="1">
          <cell r="BA1">
            <v>4.5999999999999999E-2</v>
          </cell>
        </row>
      </sheetData>
      <sheetData sheetId="4"/>
      <sheetData sheetId="5"/>
      <sheetData sheetId="6"/>
      <sheetData sheetId="7"/>
      <sheetData sheetId="8"/>
      <sheetData sheetId="9"/>
      <sheetData sheetId="10">
        <row r="17">
          <cell r="AM17">
            <v>1299.6999999999998</v>
          </cell>
        </row>
      </sheetData>
      <sheetData sheetId="11">
        <row r="29">
          <cell r="E29">
            <v>35128</v>
          </cell>
        </row>
      </sheetData>
      <sheetData sheetId="12"/>
      <sheetData sheetId="13">
        <row r="12">
          <cell r="AA12">
            <v>208.10000000000002</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sheetName val="Suur3_eelarve"/>
      <sheetName val="Suur3_prognoos"/>
      <sheetName val="Suur3_eelarve_vahepealne"/>
      <sheetName val="Suur3_prognoos_vahepealne"/>
      <sheetName val="Eksplikatsioon 04.10.2021"/>
      <sheetName val="Lisa 6.1. Lisa 1 Parendustöödv0"/>
      <sheetName val="Lisa 6.1. Lisa 1 Parendustööd"/>
      <sheetName val="Lisa 6.1. Lisa 2 Sisustus"/>
      <sheetName val="Otsekulu + CO2"/>
      <sheetName val="Sisendinfo"/>
      <sheetName val="Lisa 3_MTA"/>
      <sheetName val="AG_BIL_MTA"/>
      <sheetName val="AG_INV_MTA"/>
      <sheetName val="AG_TS_MTA"/>
      <sheetName val="Lisa 3_SKA"/>
      <sheetName val="AG_BIL_SKA"/>
      <sheetName val="AG_INV_SKA"/>
      <sheetName val="AG_TS_SKA"/>
      <sheetName val="Lisa 3_PTA"/>
      <sheetName val="AG_BIL_PTA"/>
      <sheetName val="AG_INV_PTA"/>
      <sheetName val="AG_TS_PTA"/>
      <sheetName val="Lisa 3_KeA"/>
      <sheetName val="AG_BIL_KeA"/>
      <sheetName val="AG_INV_KeA"/>
      <sheetName val="AG_TS_KeA"/>
      <sheetName val="Annuiteetgraafik (Lisa 6.1)"/>
      <sheetName val="Lisa 3_RaM_algne"/>
      <sheetName val="AG_BIL_RaM_algne"/>
      <sheetName val="AG_INV_RaM_algne"/>
      <sheetName val="AG_TS_RaM_algne"/>
      <sheetName val="Lisa 3_RaM_al 07.22"/>
      <sheetName val="AG_BIL_RaM_al 07.22"/>
      <sheetName val="AG_INV_RaM_al 07.22"/>
      <sheetName val="AG_TS_RaM_al 07.22"/>
      <sheetName val="Lisa 3_MA"/>
      <sheetName val="AG_BIL_MA"/>
      <sheetName val="AG_INV_MA"/>
      <sheetName val="AG_TS_MA"/>
      <sheetName val="Lisa 3_KIK"/>
      <sheetName val="AG_BIL_KIK"/>
      <sheetName val="AG_INV_KIK"/>
      <sheetName val="AG_TS_KIK"/>
      <sheetName val="Lisa 3_ERKK"/>
      <sheetName val="AG_BIL_ERKK"/>
      <sheetName val="AG_INV_ERKK"/>
      <sheetName val="AG_TS_ERKK"/>
      <sheetName val="Lisa 3_MKA"/>
      <sheetName val="AG_BIL_MKA"/>
      <sheetName val="AG_INV_MKA"/>
      <sheetName val="AG_TS_MKA"/>
      <sheetName val="Lisa 3_TI"/>
      <sheetName val="AG_BIL_TI"/>
      <sheetName val="AG_INV_TI"/>
      <sheetName val="AG_TS_TI"/>
      <sheetName val="Lisa 3_PRIA"/>
      <sheetName val="AG_BIL_PRIA"/>
      <sheetName val="AG_INV_PRIA"/>
      <sheetName val="AG_TS_PRIA"/>
    </sheetNames>
    <sheetDataSet>
      <sheetData sheetId="0">
        <row r="224">
          <cell r="AC224">
            <v>226108.17</v>
          </cell>
        </row>
        <row r="225">
          <cell r="AC225">
            <v>113604.57</v>
          </cell>
        </row>
      </sheetData>
      <sheetData sheetId="1"/>
      <sheetData sheetId="2"/>
      <sheetData sheetId="3"/>
      <sheetData sheetId="4"/>
      <sheetData sheetId="5">
        <row r="5">
          <cell r="H5" t="str">
            <v>Kokku</v>
          </cell>
        </row>
        <row r="6">
          <cell r="H6">
            <v>71.456145528392028</v>
          </cell>
        </row>
        <row r="7">
          <cell r="H7">
            <v>276.41265997009037</v>
          </cell>
        </row>
        <row r="8">
          <cell r="H8">
            <v>466.97616741823583</v>
          </cell>
        </row>
        <row r="9">
          <cell r="H9">
            <v>341.69381729520035</v>
          </cell>
        </row>
        <row r="10">
          <cell r="H10">
            <v>151.53555149694162</v>
          </cell>
        </row>
        <row r="11">
          <cell r="H11">
            <v>59.451394883918979</v>
          </cell>
        </row>
        <row r="12">
          <cell r="H12">
            <v>15.709922818095118</v>
          </cell>
        </row>
        <row r="13">
          <cell r="H13">
            <v>11.250152108662762</v>
          </cell>
        </row>
        <row r="14">
          <cell r="H14">
            <v>18.115357480487518</v>
          </cell>
        </row>
        <row r="15">
          <cell r="H15">
            <v>22.450656706587097</v>
          </cell>
        </row>
        <row r="16">
          <cell r="H16">
            <v>132.14817429338834</v>
          </cell>
        </row>
        <row r="17">
          <cell r="H17">
            <v>3.4632432828272084E-13</v>
          </cell>
        </row>
        <row r="18">
          <cell r="H18">
            <v>1567.2</v>
          </cell>
        </row>
        <row r="19">
          <cell r="H19">
            <v>0</v>
          </cell>
        </row>
        <row r="22">
          <cell r="H22" t="str">
            <v>Kokku</v>
          </cell>
        </row>
        <row r="23">
          <cell r="H23">
            <v>71.456145528392028</v>
          </cell>
        </row>
        <row r="24">
          <cell r="H24">
            <v>276.41265997009037</v>
          </cell>
        </row>
        <row r="25">
          <cell r="H25">
            <v>482.68609023633098</v>
          </cell>
        </row>
        <row r="26">
          <cell r="H26">
            <v>341.69381729520035</v>
          </cell>
        </row>
        <row r="27">
          <cell r="H27">
            <v>118.55631095554128</v>
          </cell>
        </row>
        <row r="28">
          <cell r="H28">
            <v>32.979240541400358</v>
          </cell>
        </row>
        <row r="29">
          <cell r="H29">
            <v>11.250152108662762</v>
          </cell>
        </row>
        <row r="30">
          <cell r="H30">
            <v>18.115357480487518</v>
          </cell>
        </row>
        <row r="31">
          <cell r="H31">
            <v>22.450656706587097</v>
          </cell>
        </row>
        <row r="32">
          <cell r="H32">
            <v>132.14817429338834</v>
          </cell>
        </row>
        <row r="33">
          <cell r="H33">
            <v>59.451394883918979</v>
          </cell>
        </row>
        <row r="34">
          <cell r="H34">
            <v>3.4987704196152134E-13</v>
          </cell>
        </row>
        <row r="35">
          <cell r="H35">
            <v>1567.2</v>
          </cell>
        </row>
        <row r="36">
          <cell r="H36">
            <v>0</v>
          </cell>
        </row>
      </sheetData>
      <sheetData sheetId="6"/>
      <sheetData sheetId="7"/>
      <sheetData sheetId="8">
        <row r="4">
          <cell r="B4" t="str">
            <v xml:space="preserve">Sisustuse nimekiri ja tegelik maksumus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D6" t="str">
            <v>Suur tn 3, Jõgeva</v>
          </cell>
        </row>
      </sheetData>
      <sheetData sheetId="33"/>
      <sheetData sheetId="34">
        <row r="1">
          <cell r="A1" t="str">
            <v>RaM maksumus</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B1C1-32BD-4A5E-BC43-79AE377447B7}">
  <sheetPr codeName="Sheet34"/>
  <dimension ref="A1:Q46"/>
  <sheetViews>
    <sheetView tabSelected="1" zoomScale="90" zoomScaleNormal="90" workbookViewId="0">
      <selection activeCell="A3" sqref="A3:J3"/>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8" width="16.7109375" style="1" customWidth="1"/>
    <col min="9" max="9" width="25.85546875" style="1" customWidth="1"/>
    <col min="10" max="10" width="35" style="1" customWidth="1"/>
    <col min="11" max="11" width="9.140625" style="1"/>
    <col min="12" max="12" width="8.5703125" style="1" customWidth="1"/>
    <col min="13" max="13" width="9.140625" style="1"/>
    <col min="14" max="14" width="11.28515625" style="1" bestFit="1" customWidth="1"/>
    <col min="15" max="15" width="10.140625" style="1" bestFit="1" customWidth="1"/>
    <col min="16" max="16384" width="9.140625" style="1"/>
  </cols>
  <sheetData>
    <row r="1" spans="1:17" x14ac:dyDescent="0.25">
      <c r="J1" s="2" t="s">
        <v>77</v>
      </c>
    </row>
    <row r="2" spans="1:17" ht="18.75" customHeight="1" x14ac:dyDescent="0.25"/>
    <row r="3" spans="1:17" ht="18.75" customHeight="1" x14ac:dyDescent="0.3">
      <c r="A3" s="229" t="s">
        <v>83</v>
      </c>
      <c r="B3" s="229"/>
      <c r="C3" s="229"/>
      <c r="D3" s="229"/>
      <c r="E3" s="229"/>
      <c r="F3" s="229"/>
      <c r="G3" s="229"/>
      <c r="H3" s="229"/>
      <c r="I3" s="229"/>
      <c r="J3" s="229"/>
    </row>
    <row r="5" spans="1:17" x14ac:dyDescent="0.25">
      <c r="C5" s="3" t="s">
        <v>0</v>
      </c>
      <c r="D5" s="4" t="s">
        <v>1</v>
      </c>
      <c r="H5" s="5"/>
      <c r="K5" s="6"/>
      <c r="L5" s="7"/>
    </row>
    <row r="6" spans="1:17" x14ac:dyDescent="0.25">
      <c r="C6" s="3" t="s">
        <v>2</v>
      </c>
      <c r="D6" s="8" t="s">
        <v>3</v>
      </c>
      <c r="H6" s="9"/>
      <c r="K6" s="6"/>
      <c r="L6" s="7"/>
      <c r="N6" s="10"/>
    </row>
    <row r="7" spans="1:17" ht="15.75" x14ac:dyDescent="0.25">
      <c r="H7" s="11"/>
      <c r="I7" s="12"/>
      <c r="J7" s="12"/>
      <c r="K7" s="6"/>
      <c r="L7" s="7"/>
      <c r="M7" s="3"/>
      <c r="N7" s="10"/>
    </row>
    <row r="8" spans="1:17" x14ac:dyDescent="0.25">
      <c r="D8" s="13" t="s">
        <v>4</v>
      </c>
      <c r="E8" s="14">
        <v>118.6</v>
      </c>
      <c r="F8" s="4" t="s">
        <v>43</v>
      </c>
      <c r="G8" s="14">
        <v>118.6</v>
      </c>
      <c r="H8" s="4" t="s">
        <v>43</v>
      </c>
      <c r="J8" s="15"/>
    </row>
    <row r="9" spans="1:17" x14ac:dyDescent="0.25">
      <c r="D9" s="13" t="s">
        <v>5</v>
      </c>
      <c r="E9" s="16">
        <v>1335</v>
      </c>
      <c r="F9" s="4" t="s">
        <v>43</v>
      </c>
      <c r="G9" s="16">
        <v>1335</v>
      </c>
      <c r="H9" s="4" t="s">
        <v>43</v>
      </c>
      <c r="I9" s="12"/>
      <c r="J9" s="17"/>
      <c r="M9" s="12"/>
    </row>
    <row r="10" spans="1:17" ht="15.75" thickBot="1" x14ac:dyDescent="0.3">
      <c r="D10" s="12"/>
      <c r="M10" s="18"/>
      <c r="N10" s="19"/>
    </row>
    <row r="11" spans="1:17" ht="15.75" thickBot="1" x14ac:dyDescent="0.3">
      <c r="D11" s="12"/>
      <c r="E11" s="230" t="s">
        <v>84</v>
      </c>
      <c r="F11" s="231"/>
      <c r="G11" s="230" t="s">
        <v>78</v>
      </c>
      <c r="H11" s="231"/>
      <c r="M11" s="18"/>
      <c r="N11" s="19"/>
    </row>
    <row r="12" spans="1:17" x14ac:dyDescent="0.25">
      <c r="B12" s="20" t="s">
        <v>6</v>
      </c>
      <c r="C12" s="21"/>
      <c r="D12" s="21"/>
      <c r="E12" s="22" t="s">
        <v>44</v>
      </c>
      <c r="F12" s="23" t="s">
        <v>7</v>
      </c>
      <c r="G12" s="22" t="s">
        <v>44</v>
      </c>
      <c r="H12" s="23" t="s">
        <v>7</v>
      </c>
      <c r="I12" s="24" t="s">
        <v>8</v>
      </c>
      <c r="J12" s="25" t="s">
        <v>9</v>
      </c>
    </row>
    <row r="13" spans="1:17" x14ac:dyDescent="0.25">
      <c r="B13" s="26"/>
      <c r="C13" s="27" t="s">
        <v>10</v>
      </c>
      <c r="D13" s="28"/>
      <c r="E13" s="199">
        <f>F13/$E$8</f>
        <v>0.95649241146711639</v>
      </c>
      <c r="F13" s="218">
        <f>'Annuiteedigraafik BIL_al 07.22'!F17</f>
        <v>113.44</v>
      </c>
      <c r="G13" s="29">
        <f>H13/$G$8</f>
        <v>0.95649241146711639</v>
      </c>
      <c r="H13" s="30">
        <f>F13</f>
        <v>113.44</v>
      </c>
      <c r="I13" s="232" t="s">
        <v>11</v>
      </c>
      <c r="J13" s="234"/>
      <c r="K13" s="31"/>
      <c r="O13" s="3"/>
      <c r="P13" s="31"/>
      <c r="Q13" s="32"/>
    </row>
    <row r="14" spans="1:17" x14ac:dyDescent="0.25">
      <c r="B14" s="26"/>
      <c r="C14" s="27" t="s">
        <v>12</v>
      </c>
      <c r="D14" s="28"/>
      <c r="E14" s="199">
        <f t="shared" ref="E14:E20" si="0">F14/$E$8</f>
        <v>7.263069139966273</v>
      </c>
      <c r="F14" s="218">
        <f>'Annuiteedigraafik PT_al 07.22'!F14</f>
        <v>861.4</v>
      </c>
      <c r="G14" s="29">
        <f t="shared" ref="G14:G20" si="1">H14/$G$8</f>
        <v>7.263069139966273</v>
      </c>
      <c r="H14" s="30">
        <f t="shared" ref="H14:H17" si="2">F14</f>
        <v>861.4</v>
      </c>
      <c r="I14" s="233"/>
      <c r="J14" s="235"/>
      <c r="K14" s="31"/>
      <c r="O14" s="3"/>
      <c r="P14" s="31"/>
      <c r="Q14" s="32"/>
    </row>
    <row r="15" spans="1:17" x14ac:dyDescent="0.25">
      <c r="B15" s="26"/>
      <c r="C15" s="27" t="s">
        <v>13</v>
      </c>
      <c r="D15" s="28"/>
      <c r="E15" s="199">
        <f t="shared" si="0"/>
        <v>1.7909780775716695</v>
      </c>
      <c r="F15" s="218">
        <f>'Annuiteedigraafik TS_al 07.22'!F14</f>
        <v>212.41</v>
      </c>
      <c r="G15" s="29">
        <f t="shared" si="1"/>
        <v>1.7909780775716695</v>
      </c>
      <c r="H15" s="30">
        <f t="shared" si="2"/>
        <v>212.41</v>
      </c>
      <c r="I15" s="233"/>
      <c r="J15" s="235"/>
      <c r="K15" s="31"/>
      <c r="O15" s="3"/>
      <c r="P15" s="31"/>
      <c r="Q15" s="32"/>
    </row>
    <row r="16" spans="1:17" x14ac:dyDescent="0.25">
      <c r="B16" s="33">
        <v>400</v>
      </c>
      <c r="C16" s="224" t="s">
        <v>14</v>
      </c>
      <c r="D16" s="219"/>
      <c r="E16" s="199">
        <f t="shared" si="0"/>
        <v>1.6700003167572506</v>
      </c>
      <c r="F16" s="218">
        <v>198.0620375674099</v>
      </c>
      <c r="G16" s="29">
        <f t="shared" si="1"/>
        <v>1.6700003167572506</v>
      </c>
      <c r="H16" s="30">
        <f t="shared" si="2"/>
        <v>198.0620375674099</v>
      </c>
      <c r="I16" s="233"/>
      <c r="J16" s="235"/>
      <c r="O16" s="3"/>
      <c r="P16" s="31"/>
      <c r="Q16" s="32"/>
    </row>
    <row r="17" spans="2:17" x14ac:dyDescent="0.25">
      <c r="B17" s="33">
        <v>400</v>
      </c>
      <c r="C17" s="224" t="s">
        <v>15</v>
      </c>
      <c r="D17" s="219"/>
      <c r="E17" s="199">
        <f t="shared" si="0"/>
        <v>0.49775166012178773</v>
      </c>
      <c r="F17" s="218">
        <v>59.033346890444022</v>
      </c>
      <c r="G17" s="29">
        <f>H17/$G$8</f>
        <v>0.49775166012178773</v>
      </c>
      <c r="H17" s="30">
        <f t="shared" si="2"/>
        <v>59.033346890444022</v>
      </c>
      <c r="I17" s="233"/>
      <c r="J17" s="235"/>
      <c r="O17" s="3"/>
      <c r="P17" s="31"/>
      <c r="Q17" s="32"/>
    </row>
    <row r="18" spans="2:17" x14ac:dyDescent="0.25">
      <c r="B18" s="33">
        <v>100</v>
      </c>
      <c r="C18" s="34" t="s">
        <v>16</v>
      </c>
      <c r="D18" s="35"/>
      <c r="E18" s="199">
        <f t="shared" si="0"/>
        <v>0.33635431825371714</v>
      </c>
      <c r="F18" s="218">
        <v>39.891622144890853</v>
      </c>
      <c r="G18" s="29">
        <f>H18/$G$8</f>
        <v>0.34644494780132867</v>
      </c>
      <c r="H18" s="36">
        <f>F18*1.03</f>
        <v>41.088370809237581</v>
      </c>
      <c r="I18" s="237" t="s">
        <v>17</v>
      </c>
      <c r="J18" s="235"/>
      <c r="K18" s="31"/>
      <c r="O18" s="3"/>
      <c r="P18" s="31"/>
      <c r="Q18" s="32"/>
    </row>
    <row r="19" spans="2:17" x14ac:dyDescent="0.25">
      <c r="B19" s="33">
        <v>200</v>
      </c>
      <c r="C19" s="176" t="s">
        <v>18</v>
      </c>
      <c r="D19" s="177"/>
      <c r="E19" s="199">
        <f t="shared" si="0"/>
        <v>0.83498239535477314</v>
      </c>
      <c r="F19" s="30">
        <v>99.028912089076087</v>
      </c>
      <c r="G19" s="29">
        <f t="shared" si="1"/>
        <v>0.86003186721541625</v>
      </c>
      <c r="H19" s="36">
        <f>F19*1.03</f>
        <v>101.99977945174837</v>
      </c>
      <c r="I19" s="238"/>
      <c r="J19" s="235"/>
      <c r="K19" s="31"/>
      <c r="O19" s="3"/>
      <c r="P19" s="31"/>
      <c r="Q19" s="32"/>
    </row>
    <row r="20" spans="2:17" x14ac:dyDescent="0.25">
      <c r="B20" s="33">
        <v>500</v>
      </c>
      <c r="C20" s="176" t="s">
        <v>19</v>
      </c>
      <c r="D20" s="177"/>
      <c r="E20" s="199">
        <f t="shared" si="0"/>
        <v>1.7569077744033254E-2</v>
      </c>
      <c r="F20" s="30">
        <v>2.0836926204423438</v>
      </c>
      <c r="G20" s="29">
        <f t="shared" si="1"/>
        <v>1.8096150076354251E-2</v>
      </c>
      <c r="H20" s="36">
        <f>F20*1.03</f>
        <v>2.1462033990556142</v>
      </c>
      <c r="I20" s="239"/>
      <c r="J20" s="236"/>
      <c r="K20" s="31"/>
      <c r="O20" s="3"/>
      <c r="P20" s="31"/>
      <c r="Q20" s="32"/>
    </row>
    <row r="21" spans="2:17" x14ac:dyDescent="0.25">
      <c r="B21" s="37"/>
      <c r="C21" s="38" t="s">
        <v>20</v>
      </c>
      <c r="D21" s="38"/>
      <c r="E21" s="39">
        <f>SUM(E13:E20)</f>
        <v>13.36719739723662</v>
      </c>
      <c r="F21" s="40">
        <f>SUM(F13:F20)</f>
        <v>1585.3496113122633</v>
      </c>
      <c r="G21" s="39">
        <f>SUM(G13:G20)</f>
        <v>13.402864570977197</v>
      </c>
      <c r="H21" s="40">
        <f>SUM(H13:H20)</f>
        <v>1589.5797381178954</v>
      </c>
      <c r="I21" s="41"/>
      <c r="J21" s="42"/>
      <c r="K21" s="31"/>
      <c r="P21" s="31"/>
      <c r="Q21" s="32"/>
    </row>
    <row r="22" spans="2:17" x14ac:dyDescent="0.25">
      <c r="B22" s="43"/>
      <c r="C22" s="44"/>
      <c r="D22" s="44"/>
      <c r="E22" s="45"/>
      <c r="F22" s="46"/>
      <c r="G22" s="45"/>
      <c r="H22" s="46"/>
      <c r="I22" s="47"/>
      <c r="J22" s="48"/>
      <c r="K22" s="31"/>
      <c r="P22" s="31"/>
      <c r="Q22" s="32"/>
    </row>
    <row r="23" spans="2:17" x14ac:dyDescent="0.25">
      <c r="B23" s="49" t="s">
        <v>21</v>
      </c>
      <c r="C23" s="38"/>
      <c r="D23" s="38"/>
      <c r="E23" s="50" t="s">
        <v>44</v>
      </c>
      <c r="F23" s="51" t="s">
        <v>7</v>
      </c>
      <c r="G23" s="50" t="s">
        <v>44</v>
      </c>
      <c r="H23" s="51" t="s">
        <v>7</v>
      </c>
      <c r="I23" s="52" t="s">
        <v>8</v>
      </c>
      <c r="J23" s="53" t="s">
        <v>9</v>
      </c>
      <c r="K23" s="31"/>
      <c r="P23" s="31"/>
      <c r="Q23" s="32"/>
    </row>
    <row r="24" spans="2:17" x14ac:dyDescent="0.25">
      <c r="B24" s="33">
        <v>300</v>
      </c>
      <c r="C24" s="224" t="s">
        <v>22</v>
      </c>
      <c r="D24" s="219"/>
      <c r="E24" s="54">
        <f>F24/$E$8</f>
        <v>0.26111875433333331</v>
      </c>
      <c r="F24" s="55">
        <v>30.96868426393333</v>
      </c>
      <c r="G24" s="54">
        <v>0.40376006694136563</v>
      </c>
      <c r="H24" s="55">
        <f>G24*$G$8</f>
        <v>47.885943939245962</v>
      </c>
      <c r="I24" s="180" t="s">
        <v>23</v>
      </c>
      <c r="J24" s="225" t="s">
        <v>24</v>
      </c>
      <c r="O24" s="3"/>
      <c r="P24" s="31"/>
      <c r="Q24" s="32"/>
    </row>
    <row r="25" spans="2:17" x14ac:dyDescent="0.25">
      <c r="B25" s="33">
        <v>300</v>
      </c>
      <c r="C25" s="219" t="s">
        <v>25</v>
      </c>
      <c r="D25" s="220"/>
      <c r="E25" s="54">
        <f t="shared" ref="E25:E31" si="3">F25/$E$8</f>
        <v>1.0325353177499998</v>
      </c>
      <c r="F25" s="55">
        <v>122.45868868514998</v>
      </c>
      <c r="G25" s="54">
        <v>1.0827217498726371</v>
      </c>
      <c r="H25" s="55">
        <f t="shared" ref="H25:H31" si="4">G25*$G$8</f>
        <v>128.41079953489475</v>
      </c>
      <c r="I25" s="180" t="s">
        <v>23</v>
      </c>
      <c r="J25" s="226"/>
      <c r="L25" s="56"/>
      <c r="O25" s="3"/>
      <c r="P25" s="31"/>
      <c r="Q25" s="32"/>
    </row>
    <row r="26" spans="2:17" x14ac:dyDescent="0.25">
      <c r="B26" s="33">
        <v>600</v>
      </c>
      <c r="C26" s="176" t="s">
        <v>26</v>
      </c>
      <c r="D26" s="177"/>
      <c r="E26" s="54"/>
      <c r="F26" s="55"/>
      <c r="G26" s="54"/>
      <c r="H26" s="55"/>
      <c r="I26" s="181"/>
      <c r="J26" s="226"/>
      <c r="K26" s="31"/>
      <c r="L26" s="56"/>
      <c r="O26" s="3"/>
      <c r="P26" s="31"/>
      <c r="Q26" s="32"/>
    </row>
    <row r="27" spans="2:17" x14ac:dyDescent="0.25">
      <c r="B27" s="33"/>
      <c r="C27" s="176">
        <v>610</v>
      </c>
      <c r="D27" s="177" t="s">
        <v>27</v>
      </c>
      <c r="E27" s="54">
        <f t="shared" si="3"/>
        <v>0.71970638844778756</v>
      </c>
      <c r="F27" s="55">
        <v>85.3571776699076</v>
      </c>
      <c r="G27" s="54">
        <v>1.5629829120153946</v>
      </c>
      <c r="H27" s="55">
        <f t="shared" si="4"/>
        <v>185.36977336502579</v>
      </c>
      <c r="I27" s="227" t="s">
        <v>28</v>
      </c>
      <c r="J27" s="226"/>
      <c r="K27" s="31"/>
      <c r="L27" s="56"/>
      <c r="O27" s="3"/>
      <c r="P27" s="31"/>
      <c r="Q27" s="32"/>
    </row>
    <row r="28" spans="2:17" x14ac:dyDescent="0.25">
      <c r="B28" s="33"/>
      <c r="C28" s="176">
        <v>620</v>
      </c>
      <c r="D28" s="177" t="s">
        <v>29</v>
      </c>
      <c r="E28" s="54">
        <f t="shared" si="3"/>
        <v>0.43368503475317777</v>
      </c>
      <c r="F28" s="55">
        <v>51.43504512172688</v>
      </c>
      <c r="G28" s="54">
        <v>0.83903564105068384</v>
      </c>
      <c r="H28" s="55">
        <f t="shared" si="4"/>
        <v>99.509627028611092</v>
      </c>
      <c r="I28" s="228"/>
      <c r="J28" s="226"/>
      <c r="K28" s="31"/>
      <c r="L28" s="56"/>
      <c r="O28" s="3"/>
      <c r="P28" s="31"/>
      <c r="Q28" s="32"/>
    </row>
    <row r="29" spans="2:17" x14ac:dyDescent="0.25">
      <c r="B29" s="33"/>
      <c r="C29" s="176">
        <v>630</v>
      </c>
      <c r="D29" s="177" t="s">
        <v>30</v>
      </c>
      <c r="E29" s="54">
        <f t="shared" si="3"/>
        <v>6.2794588782890862E-2</v>
      </c>
      <c r="F29" s="55">
        <v>7.4474382296508557</v>
      </c>
      <c r="G29" s="54">
        <v>5.1837050666642036E-2</v>
      </c>
      <c r="H29" s="55">
        <f t="shared" si="4"/>
        <v>6.1478742090637448</v>
      </c>
      <c r="I29" s="228"/>
      <c r="J29" s="226"/>
      <c r="K29" s="31"/>
      <c r="L29" s="56"/>
      <c r="O29" s="3"/>
      <c r="P29" s="31"/>
      <c r="Q29" s="32"/>
    </row>
    <row r="30" spans="2:17" x14ac:dyDescent="0.25">
      <c r="B30" s="33">
        <v>700</v>
      </c>
      <c r="C30" s="219" t="s">
        <v>31</v>
      </c>
      <c r="D30" s="220"/>
      <c r="E30" s="54">
        <f t="shared" si="3"/>
        <v>0.52957315127927007</v>
      </c>
      <c r="F30" s="55">
        <v>62.80737574172143</v>
      </c>
      <c r="G30" s="54">
        <v>0.29154865259384594</v>
      </c>
      <c r="H30" s="55">
        <f t="shared" si="4"/>
        <v>34.577670197630127</v>
      </c>
      <c r="I30" s="180" t="s">
        <v>23</v>
      </c>
      <c r="J30" s="226"/>
      <c r="K30" s="31"/>
      <c r="L30" s="56"/>
      <c r="O30" s="3"/>
      <c r="P30" s="31"/>
      <c r="Q30" s="32"/>
    </row>
    <row r="31" spans="2:17" x14ac:dyDescent="0.25">
      <c r="B31" s="33">
        <v>700</v>
      </c>
      <c r="C31" s="219" t="s">
        <v>32</v>
      </c>
      <c r="D31" s="220"/>
      <c r="E31" s="54">
        <f t="shared" si="3"/>
        <v>0.04</v>
      </c>
      <c r="F31" s="55">
        <v>4.7439999999999998</v>
      </c>
      <c r="G31" s="54">
        <v>1.2736281111501192E-2</v>
      </c>
      <c r="H31" s="55">
        <f t="shared" si="4"/>
        <v>1.5105229398240414</v>
      </c>
      <c r="I31" s="180" t="s">
        <v>23</v>
      </c>
      <c r="J31" s="226"/>
      <c r="K31" s="31"/>
      <c r="L31" s="56"/>
      <c r="O31" s="3"/>
      <c r="P31" s="31"/>
      <c r="Q31" s="32"/>
    </row>
    <row r="32" spans="2:17" ht="15.75" thickBot="1" x14ac:dyDescent="0.3">
      <c r="B32" s="57"/>
      <c r="C32" s="58" t="s">
        <v>33</v>
      </c>
      <c r="D32" s="58"/>
      <c r="E32" s="59">
        <f>SUM(E24:E31)</f>
        <v>3.0794132353464594</v>
      </c>
      <c r="F32" s="60">
        <f>SUM(F24:F31)</f>
        <v>365.21840971209008</v>
      </c>
      <c r="G32" s="59">
        <f>SUM(G24:G31)</f>
        <v>4.24462235425207</v>
      </c>
      <c r="H32" s="60">
        <f>SUM(H24:H31)</f>
        <v>503.41221121429555</v>
      </c>
      <c r="I32" s="61"/>
      <c r="J32" s="62"/>
      <c r="K32" s="31"/>
      <c r="L32" s="56"/>
      <c r="P32" s="31"/>
      <c r="Q32" s="32"/>
    </row>
    <row r="33" spans="2:12" ht="21.6" customHeight="1" x14ac:dyDescent="0.25">
      <c r="B33" s="63"/>
      <c r="C33" s="12"/>
      <c r="D33" s="12"/>
      <c r="E33" s="64"/>
      <c r="F33" s="65"/>
      <c r="G33" s="64"/>
      <c r="H33" s="65"/>
      <c r="I33" s="66"/>
      <c r="K33" s="31"/>
      <c r="L33" s="56"/>
    </row>
    <row r="34" spans="2:12" x14ac:dyDescent="0.25">
      <c r="B34" s="221" t="s">
        <v>34</v>
      </c>
      <c r="C34" s="221"/>
      <c r="D34" s="221"/>
      <c r="E34" s="64">
        <f>E21+E32</f>
        <v>16.446610632583081</v>
      </c>
      <c r="F34" s="65">
        <f>F21+F32</f>
        <v>1950.5680210243534</v>
      </c>
      <c r="G34" s="64">
        <f>G21+G32</f>
        <v>17.647486925229266</v>
      </c>
      <c r="H34" s="65">
        <f>H21+H32</f>
        <v>2092.9919493321909</v>
      </c>
      <c r="I34" s="66"/>
      <c r="L34" s="56"/>
    </row>
    <row r="35" spans="2:12" x14ac:dyDescent="0.25">
      <c r="B35" s="63" t="s">
        <v>35</v>
      </c>
      <c r="C35" s="178"/>
      <c r="D35" s="67">
        <v>0.2</v>
      </c>
      <c r="E35" s="68">
        <f>E34*D35</f>
        <v>3.2893221265166162</v>
      </c>
      <c r="F35" s="65">
        <f>F34*D35</f>
        <v>390.11360420487068</v>
      </c>
      <c r="G35" s="68">
        <f>G34*D35</f>
        <v>3.5294973850458535</v>
      </c>
      <c r="H35" s="65">
        <f>H34*D35</f>
        <v>418.5983898664382</v>
      </c>
      <c r="L35" s="56"/>
    </row>
    <row r="36" spans="2:12" x14ac:dyDescent="0.25">
      <c r="B36" s="12" t="s">
        <v>36</v>
      </c>
      <c r="C36" s="12"/>
      <c r="D36" s="12"/>
      <c r="E36" s="64">
        <f>E34+E35</f>
        <v>19.735932759099697</v>
      </c>
      <c r="F36" s="65">
        <f>F34+F35</f>
        <v>2340.6816252292242</v>
      </c>
      <c r="G36" s="64">
        <f>G34+G35</f>
        <v>21.17698431027512</v>
      </c>
      <c r="H36" s="65">
        <f>H34+H35</f>
        <v>2511.590339198629</v>
      </c>
      <c r="I36" s="66"/>
      <c r="L36" s="56"/>
    </row>
    <row r="37" spans="2:12" x14ac:dyDescent="0.25">
      <c r="B37" s="12" t="s">
        <v>37</v>
      </c>
      <c r="C37" s="12"/>
      <c r="D37" s="12"/>
      <c r="E37" s="69" t="s">
        <v>85</v>
      </c>
      <c r="F37" s="65">
        <f>F34*6</f>
        <v>11703.40812614612</v>
      </c>
      <c r="G37" s="69" t="s">
        <v>79</v>
      </c>
      <c r="H37" s="65">
        <f>H34*12</f>
        <v>25115.903391986292</v>
      </c>
      <c r="I37" s="70"/>
      <c r="J37" s="71"/>
    </row>
    <row r="38" spans="2:12" ht="15.75" thickBot="1" x14ac:dyDescent="0.3">
      <c r="B38" s="12" t="s">
        <v>38</v>
      </c>
      <c r="C38" s="12"/>
      <c r="D38" s="12"/>
      <c r="E38" s="72" t="s">
        <v>85</v>
      </c>
      <c r="F38" s="73">
        <f>F36*6</f>
        <v>14044.089751375344</v>
      </c>
      <c r="G38" s="72" t="s">
        <v>79</v>
      </c>
      <c r="H38" s="73">
        <f>H36*12</f>
        <v>30139.084070383549</v>
      </c>
      <c r="I38" s="74"/>
      <c r="J38" s="75"/>
    </row>
    <row r="39" spans="2:12" ht="15.75" x14ac:dyDescent="0.25">
      <c r="B39" s="222"/>
      <c r="C39" s="222"/>
      <c r="D39" s="222"/>
      <c r="E39" s="179"/>
      <c r="F39" s="179"/>
      <c r="G39" s="179"/>
      <c r="H39" s="11"/>
    </row>
    <row r="40" spans="2:12" ht="49.7" customHeight="1" x14ac:dyDescent="0.25">
      <c r="B40" s="223" t="s">
        <v>39</v>
      </c>
      <c r="C40" s="223"/>
      <c r="D40" s="223"/>
      <c r="E40" s="223"/>
      <c r="F40" s="223"/>
      <c r="G40" s="223"/>
      <c r="H40" s="223"/>
      <c r="I40" s="223"/>
      <c r="J40" s="223"/>
    </row>
    <row r="41" spans="2:12" ht="15.75" x14ac:dyDescent="0.25">
      <c r="B41" s="76"/>
      <c r="C41" s="11"/>
      <c r="D41" s="11"/>
      <c r="E41" s="11"/>
      <c r="F41" s="11"/>
      <c r="G41" s="11"/>
      <c r="H41" s="11"/>
    </row>
    <row r="42" spans="2:12" ht="15.75" x14ac:dyDescent="0.25">
      <c r="B42" s="11"/>
      <c r="C42" s="11"/>
      <c r="D42" s="11"/>
      <c r="E42" s="11"/>
      <c r="F42" s="11"/>
      <c r="G42" s="11"/>
      <c r="H42" s="11"/>
    </row>
    <row r="43" spans="2:12" x14ac:dyDescent="0.25">
      <c r="B43" s="12" t="s">
        <v>40</v>
      </c>
      <c r="C43" s="12"/>
      <c r="D43" s="12"/>
    </row>
    <row r="45" spans="2:12" x14ac:dyDescent="0.25">
      <c r="B45" s="77" t="s">
        <v>42</v>
      </c>
      <c r="C45" s="77"/>
      <c r="D45" s="77"/>
      <c r="E45" s="77"/>
      <c r="F45" s="77"/>
      <c r="G45" s="77"/>
    </row>
    <row r="46" spans="2:12" ht="15.75" x14ac:dyDescent="0.25">
      <c r="B46" s="11"/>
      <c r="C46" s="11"/>
      <c r="D46" s="11"/>
      <c r="E46" s="11"/>
      <c r="F46" s="11"/>
      <c r="G46" s="11"/>
      <c r="H46" s="11"/>
    </row>
  </sheetData>
  <mergeCells count="17">
    <mergeCell ref="A3:J3"/>
    <mergeCell ref="E11:F11"/>
    <mergeCell ref="G11:H11"/>
    <mergeCell ref="I13:I17"/>
    <mergeCell ref="J13:J20"/>
    <mergeCell ref="C17:D17"/>
    <mergeCell ref="I18:I20"/>
    <mergeCell ref="C30:D30"/>
    <mergeCell ref="B34:D34"/>
    <mergeCell ref="B39:D39"/>
    <mergeCell ref="B40:J40"/>
    <mergeCell ref="C16:D16"/>
    <mergeCell ref="J24:J31"/>
    <mergeCell ref="C25:D25"/>
    <mergeCell ref="I27:I29"/>
    <mergeCell ref="C31:D31"/>
    <mergeCell ref="C24:D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C937D-B3EE-4A3B-A302-336644002392}">
  <dimension ref="A1:S47"/>
  <sheetViews>
    <sheetView zoomScale="90" zoomScaleNormal="90" workbookViewId="0">
      <selection activeCell="A3" sqref="A3:L3"/>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10" width="16.7109375" style="1" customWidth="1"/>
    <col min="11" max="11" width="25.85546875" style="1" customWidth="1"/>
    <col min="12" max="12" width="35" style="1" customWidth="1"/>
    <col min="13" max="13" width="9.140625" style="1"/>
    <col min="14" max="14" width="8.5703125" style="1" customWidth="1"/>
    <col min="15" max="15" width="9.140625" style="1"/>
    <col min="16" max="16" width="11.28515625" style="1" bestFit="1" customWidth="1"/>
    <col min="17" max="17" width="10.140625" style="1" bestFit="1" customWidth="1"/>
    <col min="18" max="16384" width="9.140625" style="1"/>
  </cols>
  <sheetData>
    <row r="1" spans="1:19" x14ac:dyDescent="0.25">
      <c r="L1" s="2" t="s">
        <v>77</v>
      </c>
    </row>
    <row r="2" spans="1:19" ht="18.75" customHeight="1" x14ac:dyDescent="0.25"/>
    <row r="3" spans="1:19" ht="18.75" customHeight="1" x14ac:dyDescent="0.3">
      <c r="A3" s="229" t="s">
        <v>83</v>
      </c>
      <c r="B3" s="229"/>
      <c r="C3" s="229"/>
      <c r="D3" s="229"/>
      <c r="E3" s="229"/>
      <c r="F3" s="229"/>
      <c r="G3" s="229"/>
      <c r="H3" s="229"/>
      <c r="I3" s="229"/>
      <c r="J3" s="229"/>
      <c r="K3" s="229"/>
      <c r="L3" s="229"/>
    </row>
    <row r="5" spans="1:19" x14ac:dyDescent="0.25">
      <c r="C5" s="3" t="s">
        <v>0</v>
      </c>
      <c r="D5" s="4" t="s">
        <v>1</v>
      </c>
      <c r="J5" s="5"/>
      <c r="M5" s="6"/>
      <c r="N5" s="7"/>
    </row>
    <row r="6" spans="1:19" x14ac:dyDescent="0.25">
      <c r="C6" s="3" t="s">
        <v>2</v>
      </c>
      <c r="D6" s="8" t="s">
        <v>3</v>
      </c>
      <c r="J6" s="9"/>
      <c r="M6" s="6"/>
      <c r="N6" s="7"/>
      <c r="P6" s="10"/>
    </row>
    <row r="7" spans="1:19" ht="15.75" x14ac:dyDescent="0.25">
      <c r="F7" s="200"/>
      <c r="J7" s="11"/>
      <c r="K7" s="12"/>
      <c r="L7" s="12"/>
      <c r="M7" s="6"/>
      <c r="N7" s="7"/>
      <c r="O7" s="3"/>
      <c r="P7" s="10"/>
    </row>
    <row r="8" spans="1:19" x14ac:dyDescent="0.25">
      <c r="D8" s="13" t="s">
        <v>4</v>
      </c>
      <c r="E8" s="14">
        <v>151.53559999999999</v>
      </c>
      <c r="F8" s="4" t="s">
        <v>43</v>
      </c>
      <c r="G8" s="14">
        <v>118.6</v>
      </c>
      <c r="H8" s="4" t="s">
        <v>43</v>
      </c>
      <c r="I8" s="14">
        <v>118.6</v>
      </c>
      <c r="J8" s="4" t="s">
        <v>43</v>
      </c>
      <c r="L8" s="15"/>
    </row>
    <row r="9" spans="1:19" x14ac:dyDescent="0.25">
      <c r="D9" s="13" t="s">
        <v>5</v>
      </c>
      <c r="E9" s="16">
        <v>1335</v>
      </c>
      <c r="F9" s="4" t="s">
        <v>43</v>
      </c>
      <c r="G9" s="16">
        <v>1335</v>
      </c>
      <c r="H9" s="4" t="s">
        <v>43</v>
      </c>
      <c r="I9" s="16">
        <v>1335</v>
      </c>
      <c r="J9" s="4" t="s">
        <v>43</v>
      </c>
      <c r="K9" s="12"/>
      <c r="L9" s="17"/>
      <c r="O9" s="12"/>
    </row>
    <row r="10" spans="1:19" x14ac:dyDescent="0.25">
      <c r="D10" s="12"/>
      <c r="O10" s="18"/>
      <c r="P10" s="19"/>
    </row>
    <row r="11" spans="1:19" ht="15.75" thickBot="1" x14ac:dyDescent="0.3">
      <c r="D11" s="12"/>
      <c r="E11" s="240" t="s">
        <v>81</v>
      </c>
      <c r="F11" s="240"/>
      <c r="G11" s="241" t="s">
        <v>82</v>
      </c>
      <c r="H11" s="241"/>
      <c r="I11" s="241" t="s">
        <v>80</v>
      </c>
      <c r="J11" s="241"/>
      <c r="O11" s="18"/>
      <c r="P11" s="19"/>
    </row>
    <row r="12" spans="1:19" ht="15.75" thickBot="1" x14ac:dyDescent="0.3">
      <c r="D12" s="12"/>
      <c r="E12" s="242" t="s">
        <v>86</v>
      </c>
      <c r="F12" s="243"/>
      <c r="G12" s="230" t="s">
        <v>84</v>
      </c>
      <c r="H12" s="231"/>
      <c r="I12" s="230" t="s">
        <v>78</v>
      </c>
      <c r="J12" s="231"/>
      <c r="O12" s="18"/>
      <c r="P12" s="19"/>
    </row>
    <row r="13" spans="1:19" x14ac:dyDescent="0.25">
      <c r="B13" s="20" t="s">
        <v>6</v>
      </c>
      <c r="C13" s="21"/>
      <c r="D13" s="21"/>
      <c r="E13" s="182" t="s">
        <v>44</v>
      </c>
      <c r="F13" s="183" t="s">
        <v>7</v>
      </c>
      <c r="G13" s="22" t="s">
        <v>44</v>
      </c>
      <c r="H13" s="23" t="s">
        <v>7</v>
      </c>
      <c r="I13" s="22" t="s">
        <v>44</v>
      </c>
      <c r="J13" s="23" t="s">
        <v>7</v>
      </c>
      <c r="K13" s="24" t="s">
        <v>8</v>
      </c>
      <c r="L13" s="25" t="s">
        <v>9</v>
      </c>
    </row>
    <row r="14" spans="1:19" x14ac:dyDescent="0.25">
      <c r="B14" s="26"/>
      <c r="C14" s="27" t="s">
        <v>10</v>
      </c>
      <c r="D14" s="28"/>
      <c r="E14" s="184">
        <f>F14/$E$8</f>
        <v>0.96643956931572517</v>
      </c>
      <c r="F14" s="185">
        <v>146.44999999999999</v>
      </c>
      <c r="G14" s="199">
        <f>H14/$G$8</f>
        <v>0.95649241146711639</v>
      </c>
      <c r="H14" s="218">
        <f>'Annuiteedigraafik BIL_al 07.22'!F17</f>
        <v>113.44</v>
      </c>
      <c r="I14" s="29">
        <f>J14/$I$8</f>
        <v>0.95649241146711639</v>
      </c>
      <c r="J14" s="30">
        <f>H14</f>
        <v>113.44</v>
      </c>
      <c r="K14" s="232" t="s">
        <v>11</v>
      </c>
      <c r="L14" s="234"/>
      <c r="M14" s="31"/>
      <c r="Q14" s="3"/>
      <c r="R14" s="31"/>
      <c r="S14" s="32"/>
    </row>
    <row r="15" spans="1:19" x14ac:dyDescent="0.25">
      <c r="B15" s="26"/>
      <c r="C15" s="27" t="s">
        <v>12</v>
      </c>
      <c r="D15" s="28"/>
      <c r="E15" s="184">
        <f t="shared" ref="E15:E21" si="0">F15/$E$8</f>
        <v>7.2657514141891415</v>
      </c>
      <c r="F15" s="185">
        <v>1101.02</v>
      </c>
      <c r="G15" s="199">
        <f t="shared" ref="G15:G16" si="1">H15/$G$8</f>
        <v>7.263069139966273</v>
      </c>
      <c r="H15" s="218">
        <f>'Annuiteedigraafik PT_al 07.22'!F14</f>
        <v>861.4</v>
      </c>
      <c r="I15" s="29">
        <f t="shared" ref="I15:I21" si="2">J15/$I$8</f>
        <v>7.263069139966273</v>
      </c>
      <c r="J15" s="30">
        <f>H15</f>
        <v>861.4</v>
      </c>
      <c r="K15" s="233"/>
      <c r="L15" s="235"/>
      <c r="M15" s="31"/>
      <c r="Q15" s="3"/>
      <c r="R15" s="31"/>
      <c r="S15" s="32"/>
    </row>
    <row r="16" spans="1:19" x14ac:dyDescent="0.25">
      <c r="B16" s="26"/>
      <c r="C16" s="27" t="s">
        <v>13</v>
      </c>
      <c r="D16" s="28"/>
      <c r="E16" s="184">
        <f t="shared" si="0"/>
        <v>1.5497348477849431</v>
      </c>
      <c r="F16" s="185">
        <v>234.84</v>
      </c>
      <c r="G16" s="199">
        <f t="shared" si="1"/>
        <v>1.7909780775716695</v>
      </c>
      <c r="H16" s="218">
        <f>'Annuiteedigraafik TS_al 07.22'!F14</f>
        <v>212.41</v>
      </c>
      <c r="I16" s="29">
        <f t="shared" si="2"/>
        <v>1.7909780775716695</v>
      </c>
      <c r="J16" s="30">
        <f>H16</f>
        <v>212.41</v>
      </c>
      <c r="K16" s="233"/>
      <c r="L16" s="235"/>
      <c r="M16" s="31"/>
      <c r="Q16" s="3"/>
      <c r="R16" s="31"/>
      <c r="S16" s="32"/>
    </row>
    <row r="17" spans="2:19" x14ac:dyDescent="0.25">
      <c r="B17" s="33">
        <v>400</v>
      </c>
      <c r="C17" s="224" t="s">
        <v>14</v>
      </c>
      <c r="D17" s="219"/>
      <c r="E17" s="184">
        <f t="shared" si="0"/>
        <v>1.6700003167572506</v>
      </c>
      <c r="F17" s="185">
        <v>253.06450000000001</v>
      </c>
      <c r="G17" s="29">
        <f>E17</f>
        <v>1.6700003167572506</v>
      </c>
      <c r="H17" s="30">
        <f>G17*$G$8</f>
        <v>198.0620375674099</v>
      </c>
      <c r="I17" s="29">
        <f t="shared" si="2"/>
        <v>1.6700003167572506</v>
      </c>
      <c r="J17" s="30">
        <f>H17</f>
        <v>198.0620375674099</v>
      </c>
      <c r="K17" s="233"/>
      <c r="L17" s="235"/>
      <c r="Q17" s="3"/>
      <c r="R17" s="31"/>
      <c r="S17" s="32"/>
    </row>
    <row r="18" spans="2:19" x14ac:dyDescent="0.25">
      <c r="B18" s="33">
        <v>400</v>
      </c>
      <c r="C18" s="224" t="s">
        <v>15</v>
      </c>
      <c r="D18" s="219"/>
      <c r="E18" s="184">
        <f t="shared" si="0"/>
        <v>0.40925824828042112</v>
      </c>
      <c r="F18" s="185">
        <v>62.017194208122582</v>
      </c>
      <c r="G18" s="199">
        <f>H18/G8</f>
        <v>0.49775166012178773</v>
      </c>
      <c r="H18" s="218">
        <v>59.033346890444022</v>
      </c>
      <c r="I18" s="29">
        <f t="shared" si="2"/>
        <v>0.49775166012178773</v>
      </c>
      <c r="J18" s="30">
        <f>H18</f>
        <v>59.033346890444022</v>
      </c>
      <c r="K18" s="233"/>
      <c r="L18" s="235"/>
      <c r="Q18" s="3"/>
      <c r="R18" s="31"/>
      <c r="S18" s="32"/>
    </row>
    <row r="19" spans="2:19" x14ac:dyDescent="0.25">
      <c r="B19" s="33">
        <v>100</v>
      </c>
      <c r="C19" s="34" t="s">
        <v>16</v>
      </c>
      <c r="D19" s="35"/>
      <c r="E19" s="184">
        <f t="shared" si="0"/>
        <v>0.33635431825371714</v>
      </c>
      <c r="F19" s="186">
        <v>50.969653429167977</v>
      </c>
      <c r="G19" s="29">
        <f t="shared" ref="G19:G21" si="3">E19</f>
        <v>0.33635431825371714</v>
      </c>
      <c r="H19" s="30">
        <f t="shared" ref="H19:H21" si="4">G19*$G$8</f>
        <v>39.891622144890853</v>
      </c>
      <c r="I19" s="29">
        <f t="shared" si="2"/>
        <v>0.34644494780132867</v>
      </c>
      <c r="J19" s="36">
        <f>H19*1.03</f>
        <v>41.088370809237581</v>
      </c>
      <c r="K19" s="237" t="s">
        <v>17</v>
      </c>
      <c r="L19" s="235"/>
      <c r="M19" s="31"/>
      <c r="Q19" s="3"/>
      <c r="R19" s="31"/>
      <c r="S19" s="32"/>
    </row>
    <row r="20" spans="2:19" x14ac:dyDescent="0.25">
      <c r="B20" s="33">
        <v>200</v>
      </c>
      <c r="C20" s="176" t="s">
        <v>18</v>
      </c>
      <c r="D20" s="177"/>
      <c r="E20" s="184">
        <f t="shared" si="0"/>
        <v>0.83498239535477314</v>
      </c>
      <c r="F20" s="186">
        <v>126.52955826952275</v>
      </c>
      <c r="G20" s="29">
        <f t="shared" si="3"/>
        <v>0.83498239535477314</v>
      </c>
      <c r="H20" s="30">
        <f t="shared" si="4"/>
        <v>99.028912089076087</v>
      </c>
      <c r="I20" s="29">
        <f t="shared" si="2"/>
        <v>0.86003186721541625</v>
      </c>
      <c r="J20" s="36">
        <f>H20*1.03</f>
        <v>101.99977945174837</v>
      </c>
      <c r="K20" s="238"/>
      <c r="L20" s="235"/>
      <c r="M20" s="31"/>
      <c r="Q20" s="3"/>
      <c r="R20" s="31"/>
      <c r="S20" s="32"/>
    </row>
    <row r="21" spans="2:19" x14ac:dyDescent="0.25">
      <c r="B21" s="33">
        <v>500</v>
      </c>
      <c r="C21" s="176" t="s">
        <v>19</v>
      </c>
      <c r="D21" s="177"/>
      <c r="E21" s="184">
        <f t="shared" si="0"/>
        <v>1.7569077744033254E-2</v>
      </c>
      <c r="F21" s="186">
        <v>2.6623407373887256</v>
      </c>
      <c r="G21" s="29">
        <f t="shared" si="3"/>
        <v>1.7569077744033254E-2</v>
      </c>
      <c r="H21" s="30">
        <f t="shared" si="4"/>
        <v>2.0836926204423438</v>
      </c>
      <c r="I21" s="29">
        <f t="shared" si="2"/>
        <v>1.8096150076354251E-2</v>
      </c>
      <c r="J21" s="36">
        <f>H21*1.03</f>
        <v>2.1462033990556142</v>
      </c>
      <c r="K21" s="239"/>
      <c r="L21" s="236"/>
      <c r="M21" s="31"/>
      <c r="Q21" s="3"/>
      <c r="R21" s="31"/>
      <c r="S21" s="32"/>
    </row>
    <row r="22" spans="2:19" x14ac:dyDescent="0.25">
      <c r="B22" s="37"/>
      <c r="C22" s="38" t="s">
        <v>20</v>
      </c>
      <c r="D22" s="38"/>
      <c r="E22" s="187">
        <f t="shared" ref="E22:H22" si="5">SUM(E14:E21)</f>
        <v>13.050090187680006</v>
      </c>
      <c r="F22" s="188">
        <f t="shared" si="5"/>
        <v>1977.5532466442021</v>
      </c>
      <c r="G22" s="39">
        <f t="shared" si="5"/>
        <v>13.36719739723662</v>
      </c>
      <c r="H22" s="40">
        <f t="shared" si="5"/>
        <v>1585.3496113122633</v>
      </c>
      <c r="I22" s="39">
        <f>SUM(I14:I21)</f>
        <v>13.402864570977197</v>
      </c>
      <c r="J22" s="40">
        <f>SUM(J14:J21)</f>
        <v>1589.5797381178954</v>
      </c>
      <c r="K22" s="41"/>
      <c r="L22" s="42"/>
      <c r="M22" s="31"/>
      <c r="R22" s="31"/>
      <c r="S22" s="32"/>
    </row>
    <row r="23" spans="2:19" x14ac:dyDescent="0.25">
      <c r="B23" s="43"/>
      <c r="C23" s="44"/>
      <c r="D23" s="44"/>
      <c r="E23" s="189"/>
      <c r="F23" s="190"/>
      <c r="G23" s="45"/>
      <c r="H23" s="46"/>
      <c r="I23" s="45"/>
      <c r="J23" s="46"/>
      <c r="K23" s="47"/>
      <c r="L23" s="48"/>
      <c r="M23" s="31"/>
      <c r="R23" s="31"/>
      <c r="S23" s="32"/>
    </row>
    <row r="24" spans="2:19" x14ac:dyDescent="0.25">
      <c r="B24" s="49" t="s">
        <v>21</v>
      </c>
      <c r="C24" s="38"/>
      <c r="D24" s="38"/>
      <c r="E24" s="191" t="s">
        <v>44</v>
      </c>
      <c r="F24" s="192" t="s">
        <v>7</v>
      </c>
      <c r="G24" s="50" t="s">
        <v>44</v>
      </c>
      <c r="H24" s="51" t="s">
        <v>7</v>
      </c>
      <c r="I24" s="50" t="s">
        <v>44</v>
      </c>
      <c r="J24" s="51" t="s">
        <v>7</v>
      </c>
      <c r="K24" s="52" t="s">
        <v>8</v>
      </c>
      <c r="L24" s="53" t="s">
        <v>9</v>
      </c>
      <c r="M24" s="31"/>
      <c r="R24" s="31"/>
      <c r="S24" s="32"/>
    </row>
    <row r="25" spans="2:19" x14ac:dyDescent="0.25">
      <c r="B25" s="33">
        <v>300</v>
      </c>
      <c r="C25" s="224" t="s">
        <v>22</v>
      </c>
      <c r="D25" s="219"/>
      <c r="E25" s="54">
        <f t="shared" ref="E25:E32" si="6">F25/$E$8</f>
        <v>0.26111875433333331</v>
      </c>
      <c r="F25" s="55">
        <v>39.568787109154258</v>
      </c>
      <c r="G25" s="54">
        <f>E25</f>
        <v>0.26111875433333331</v>
      </c>
      <c r="H25" s="55">
        <f>G25*$G$8</f>
        <v>30.96868426393333</v>
      </c>
      <c r="I25" s="54">
        <v>0.40376006694136563</v>
      </c>
      <c r="J25" s="55">
        <f>I25*$I$8</f>
        <v>47.885943939245962</v>
      </c>
      <c r="K25" s="180" t="s">
        <v>23</v>
      </c>
      <c r="L25" s="225" t="s">
        <v>24</v>
      </c>
      <c r="Q25" s="3"/>
      <c r="R25" s="31"/>
      <c r="S25" s="32"/>
    </row>
    <row r="26" spans="2:19" x14ac:dyDescent="0.25">
      <c r="B26" s="33">
        <v>300</v>
      </c>
      <c r="C26" s="219" t="s">
        <v>25</v>
      </c>
      <c r="D26" s="220"/>
      <c r="E26" s="54">
        <f t="shared" si="6"/>
        <v>1.0325353177499998</v>
      </c>
      <c r="F26" s="55">
        <v>156.46585889643686</v>
      </c>
      <c r="G26" s="54">
        <f t="shared" ref="G26:G32" si="7">E26</f>
        <v>1.0325353177499998</v>
      </c>
      <c r="H26" s="55">
        <f t="shared" ref="H26:H32" si="8">G26*$G$8</f>
        <v>122.45868868514998</v>
      </c>
      <c r="I26" s="54">
        <v>1.0827217498726371</v>
      </c>
      <c r="J26" s="55">
        <f t="shared" ref="J26:J32" si="9">I26*$I$8</f>
        <v>128.41079953489475</v>
      </c>
      <c r="K26" s="180" t="s">
        <v>23</v>
      </c>
      <c r="L26" s="226"/>
      <c r="N26" s="56"/>
      <c r="Q26" s="3"/>
      <c r="R26" s="31"/>
      <c r="S26" s="32"/>
    </row>
    <row r="27" spans="2:19" x14ac:dyDescent="0.25">
      <c r="B27" s="33">
        <v>600</v>
      </c>
      <c r="C27" s="176" t="s">
        <v>26</v>
      </c>
      <c r="D27" s="177"/>
      <c r="E27" s="54"/>
      <c r="F27" s="55"/>
      <c r="G27" s="54"/>
      <c r="H27" s="55"/>
      <c r="I27" s="54"/>
      <c r="J27" s="55"/>
      <c r="K27" s="181"/>
      <c r="L27" s="226"/>
      <c r="M27" s="31"/>
      <c r="N27" s="56"/>
      <c r="Q27" s="3"/>
      <c r="R27" s="31"/>
      <c r="S27" s="32"/>
    </row>
    <row r="28" spans="2:19" x14ac:dyDescent="0.25">
      <c r="B28" s="33"/>
      <c r="C28" s="176">
        <v>610</v>
      </c>
      <c r="D28" s="177" t="s">
        <v>27</v>
      </c>
      <c r="E28" s="54">
        <f t="shared" si="6"/>
        <v>0.71970638844778756</v>
      </c>
      <c r="F28" s="55">
        <v>109.06113939726855</v>
      </c>
      <c r="G28" s="54">
        <f t="shared" si="7"/>
        <v>0.71970638844778756</v>
      </c>
      <c r="H28" s="55">
        <f t="shared" si="8"/>
        <v>85.3571776699076</v>
      </c>
      <c r="I28" s="54">
        <v>1.5629829120153946</v>
      </c>
      <c r="J28" s="55">
        <f t="shared" si="9"/>
        <v>185.36977336502579</v>
      </c>
      <c r="K28" s="227" t="s">
        <v>28</v>
      </c>
      <c r="L28" s="226"/>
      <c r="M28" s="31"/>
      <c r="N28" s="56"/>
      <c r="Q28" s="3"/>
      <c r="R28" s="31"/>
      <c r="S28" s="32"/>
    </row>
    <row r="29" spans="2:19" x14ac:dyDescent="0.25">
      <c r="B29" s="33"/>
      <c r="C29" s="176">
        <v>620</v>
      </c>
      <c r="D29" s="177" t="s">
        <v>29</v>
      </c>
      <c r="E29" s="54">
        <f t="shared" si="6"/>
        <v>0.43368503475317777</v>
      </c>
      <c r="F29" s="55">
        <v>65.718721952343643</v>
      </c>
      <c r="G29" s="54">
        <f t="shared" si="7"/>
        <v>0.43368503475317777</v>
      </c>
      <c r="H29" s="55">
        <f t="shared" si="8"/>
        <v>51.43504512172688</v>
      </c>
      <c r="I29" s="54">
        <v>0.83903564105068384</v>
      </c>
      <c r="J29" s="55">
        <f t="shared" si="9"/>
        <v>99.509627028611092</v>
      </c>
      <c r="K29" s="228"/>
      <c r="L29" s="226"/>
      <c r="M29" s="31"/>
      <c r="N29" s="56"/>
      <c r="Q29" s="3"/>
      <c r="R29" s="31"/>
      <c r="S29" s="32"/>
    </row>
    <row r="30" spans="2:19" x14ac:dyDescent="0.25">
      <c r="B30" s="33"/>
      <c r="C30" s="176">
        <v>630</v>
      </c>
      <c r="D30" s="177" t="s">
        <v>30</v>
      </c>
      <c r="E30" s="54">
        <f t="shared" si="6"/>
        <v>6.2794588782890862E-2</v>
      </c>
      <c r="F30" s="55">
        <v>9.5156156879686353</v>
      </c>
      <c r="G30" s="54">
        <f t="shared" si="7"/>
        <v>6.2794588782890862E-2</v>
      </c>
      <c r="H30" s="55">
        <f t="shared" si="8"/>
        <v>7.4474382296508557</v>
      </c>
      <c r="I30" s="54">
        <v>5.1837050666642036E-2</v>
      </c>
      <c r="J30" s="55">
        <f t="shared" si="9"/>
        <v>6.1478742090637448</v>
      </c>
      <c r="K30" s="228"/>
      <c r="L30" s="226"/>
      <c r="M30" s="31"/>
      <c r="N30" s="56"/>
      <c r="Q30" s="3"/>
      <c r="R30" s="31"/>
      <c r="S30" s="32"/>
    </row>
    <row r="31" spans="2:19" x14ac:dyDescent="0.25">
      <c r="B31" s="33">
        <v>700</v>
      </c>
      <c r="C31" s="219" t="s">
        <v>31</v>
      </c>
      <c r="D31" s="220"/>
      <c r="E31" s="54">
        <f t="shared" si="6"/>
        <v>0.52957315127927007</v>
      </c>
      <c r="F31" s="55">
        <v>80.249185222994953</v>
      </c>
      <c r="G31" s="54">
        <f t="shared" si="7"/>
        <v>0.52957315127927007</v>
      </c>
      <c r="H31" s="55">
        <f t="shared" si="8"/>
        <v>62.80737574172143</v>
      </c>
      <c r="I31" s="54">
        <v>0.29154865259384594</v>
      </c>
      <c r="J31" s="55">
        <f t="shared" si="9"/>
        <v>34.577670197630127</v>
      </c>
      <c r="K31" s="180" t="s">
        <v>23</v>
      </c>
      <c r="L31" s="226"/>
      <c r="M31" s="31"/>
      <c r="N31" s="56"/>
      <c r="Q31" s="3"/>
      <c r="R31" s="31"/>
      <c r="S31" s="32"/>
    </row>
    <row r="32" spans="2:19" x14ac:dyDescent="0.25">
      <c r="B32" s="33">
        <v>700</v>
      </c>
      <c r="C32" s="219" t="s">
        <v>32</v>
      </c>
      <c r="D32" s="220"/>
      <c r="E32" s="54">
        <f t="shared" si="6"/>
        <v>0.04</v>
      </c>
      <c r="F32" s="55">
        <v>6.0614239999999997</v>
      </c>
      <c r="G32" s="54">
        <f t="shared" si="7"/>
        <v>0.04</v>
      </c>
      <c r="H32" s="55">
        <f t="shared" si="8"/>
        <v>4.7439999999999998</v>
      </c>
      <c r="I32" s="54">
        <v>1.2736281111501192E-2</v>
      </c>
      <c r="J32" s="55">
        <f t="shared" si="9"/>
        <v>1.5105229398240414</v>
      </c>
      <c r="K32" s="180" t="s">
        <v>23</v>
      </c>
      <c r="L32" s="226"/>
      <c r="M32" s="31"/>
      <c r="N32" s="56"/>
      <c r="Q32" s="3"/>
      <c r="R32" s="31"/>
      <c r="S32" s="32"/>
    </row>
    <row r="33" spans="2:19" ht="15.75" thickBot="1" x14ac:dyDescent="0.3">
      <c r="B33" s="57"/>
      <c r="C33" s="58" t="s">
        <v>33</v>
      </c>
      <c r="D33" s="58"/>
      <c r="E33" s="59">
        <f t="shared" ref="E33:J33" si="10">SUM(E25:E32)</f>
        <v>3.0794132353464594</v>
      </c>
      <c r="F33" s="60">
        <f t="shared" si="10"/>
        <v>466.64073226616688</v>
      </c>
      <c r="G33" s="59">
        <f t="shared" si="10"/>
        <v>3.0794132353464594</v>
      </c>
      <c r="H33" s="60">
        <f t="shared" si="10"/>
        <v>365.21840971209008</v>
      </c>
      <c r="I33" s="59">
        <f t="shared" si="10"/>
        <v>4.24462235425207</v>
      </c>
      <c r="J33" s="60">
        <f t="shared" si="10"/>
        <v>503.41221121429555</v>
      </c>
      <c r="K33" s="61"/>
      <c r="L33" s="62"/>
      <c r="M33" s="31"/>
      <c r="N33" s="56"/>
      <c r="R33" s="31"/>
      <c r="S33" s="32"/>
    </row>
    <row r="34" spans="2:19" ht="21.6" customHeight="1" x14ac:dyDescent="0.25">
      <c r="B34" s="63"/>
      <c r="C34" s="12"/>
      <c r="D34" s="12"/>
      <c r="E34" s="193"/>
      <c r="F34" s="194"/>
      <c r="G34" s="64"/>
      <c r="H34" s="65"/>
      <c r="I34" s="64"/>
      <c r="J34" s="65"/>
      <c r="K34" s="66"/>
      <c r="M34" s="31"/>
      <c r="N34" s="56"/>
    </row>
    <row r="35" spans="2:19" x14ac:dyDescent="0.25">
      <c r="B35" s="221" t="s">
        <v>34</v>
      </c>
      <c r="C35" s="221"/>
      <c r="D35" s="221"/>
      <c r="E35" s="193">
        <f t="shared" ref="E35:J35" si="11">E22+E33</f>
        <v>16.129503423026463</v>
      </c>
      <c r="F35" s="194">
        <f t="shared" si="11"/>
        <v>2444.193978910369</v>
      </c>
      <c r="G35" s="64">
        <f t="shared" si="11"/>
        <v>16.446610632583081</v>
      </c>
      <c r="H35" s="65">
        <f t="shared" si="11"/>
        <v>1950.5680210243534</v>
      </c>
      <c r="I35" s="64">
        <f t="shared" si="11"/>
        <v>17.647486925229266</v>
      </c>
      <c r="J35" s="65">
        <f t="shared" si="11"/>
        <v>2092.9919493321909</v>
      </c>
      <c r="K35" s="66"/>
      <c r="N35" s="56"/>
    </row>
    <row r="36" spans="2:19" x14ac:dyDescent="0.25">
      <c r="B36" s="63" t="s">
        <v>35</v>
      </c>
      <c r="C36" s="178"/>
      <c r="D36" s="67">
        <v>0.2</v>
      </c>
      <c r="E36" s="195">
        <f>E35*D36</f>
        <v>3.2259006846052927</v>
      </c>
      <c r="F36" s="194">
        <f>F35*D36</f>
        <v>488.83879578207382</v>
      </c>
      <c r="G36" s="68">
        <f>G35*D36</f>
        <v>3.2893221265166162</v>
      </c>
      <c r="H36" s="65">
        <f>H35*D36</f>
        <v>390.11360420487068</v>
      </c>
      <c r="I36" s="68">
        <f>I35*D36</f>
        <v>3.5294973850458535</v>
      </c>
      <c r="J36" s="65">
        <f>J35*D36</f>
        <v>418.5983898664382</v>
      </c>
      <c r="N36" s="56"/>
    </row>
    <row r="37" spans="2:19" x14ac:dyDescent="0.25">
      <c r="B37" s="12" t="s">
        <v>36</v>
      </c>
      <c r="C37" s="12"/>
      <c r="D37" s="12"/>
      <c r="E37" s="193">
        <f t="shared" ref="E37:J37" si="12">E35+E36</f>
        <v>19.355404107631756</v>
      </c>
      <c r="F37" s="194">
        <f t="shared" si="12"/>
        <v>2933.0327746924427</v>
      </c>
      <c r="G37" s="64">
        <f t="shared" si="12"/>
        <v>19.735932759099697</v>
      </c>
      <c r="H37" s="65">
        <f t="shared" si="12"/>
        <v>2340.6816252292242</v>
      </c>
      <c r="I37" s="64">
        <f t="shared" si="12"/>
        <v>21.17698431027512</v>
      </c>
      <c r="J37" s="65">
        <f t="shared" si="12"/>
        <v>2511.590339198629</v>
      </c>
      <c r="K37" s="66"/>
      <c r="N37" s="56"/>
    </row>
    <row r="38" spans="2:19" x14ac:dyDescent="0.25">
      <c r="B38" s="12" t="s">
        <v>37</v>
      </c>
      <c r="C38" s="12"/>
      <c r="D38" s="12"/>
      <c r="E38" s="196" t="s">
        <v>85</v>
      </c>
      <c r="F38" s="194">
        <f>F35*6</f>
        <v>14665.163873462214</v>
      </c>
      <c r="G38" s="69" t="s">
        <v>85</v>
      </c>
      <c r="H38" s="65">
        <f>H35*6</f>
        <v>11703.40812614612</v>
      </c>
      <c r="I38" s="69" t="s">
        <v>79</v>
      </c>
      <c r="J38" s="65">
        <f>J35*12</f>
        <v>25115.903391986292</v>
      </c>
      <c r="K38" s="70"/>
      <c r="L38" s="71"/>
    </row>
    <row r="39" spans="2:19" ht="15.75" thickBot="1" x14ac:dyDescent="0.3">
      <c r="B39" s="12" t="s">
        <v>38</v>
      </c>
      <c r="C39" s="12"/>
      <c r="D39" s="12"/>
      <c r="E39" s="197" t="s">
        <v>85</v>
      </c>
      <c r="F39" s="198">
        <f>F37*6</f>
        <v>17598.196648154655</v>
      </c>
      <c r="G39" s="72" t="s">
        <v>85</v>
      </c>
      <c r="H39" s="73">
        <f>H37*6</f>
        <v>14044.089751375344</v>
      </c>
      <c r="I39" s="72" t="s">
        <v>79</v>
      </c>
      <c r="J39" s="73">
        <f>J37*12</f>
        <v>30139.084070383549</v>
      </c>
      <c r="K39" s="74"/>
      <c r="L39" s="75"/>
    </row>
    <row r="40" spans="2:19" ht="15.75" x14ac:dyDescent="0.25">
      <c r="B40" s="222"/>
      <c r="C40" s="222"/>
      <c r="D40" s="222"/>
      <c r="E40" s="222"/>
      <c r="F40" s="222"/>
      <c r="G40" s="179"/>
      <c r="H40" s="179"/>
      <c r="I40" s="179"/>
      <c r="J40" s="11"/>
    </row>
    <row r="41" spans="2:19" ht="49.7" customHeight="1" x14ac:dyDescent="0.25">
      <c r="B41" s="223" t="s">
        <v>39</v>
      </c>
      <c r="C41" s="223"/>
      <c r="D41" s="223"/>
      <c r="E41" s="223"/>
      <c r="F41" s="223"/>
      <c r="G41" s="223"/>
      <c r="H41" s="223"/>
      <c r="I41" s="223"/>
      <c r="J41" s="223"/>
      <c r="K41" s="223"/>
      <c r="L41" s="223"/>
    </row>
    <row r="42" spans="2:19" ht="15.75" x14ac:dyDescent="0.25">
      <c r="B42" s="76"/>
      <c r="C42" s="11"/>
      <c r="D42" s="11"/>
      <c r="E42" s="11"/>
      <c r="F42" s="11"/>
      <c r="G42" s="11"/>
      <c r="H42" s="11"/>
      <c r="I42" s="11"/>
      <c r="J42" s="11"/>
    </row>
    <row r="43" spans="2:19" ht="15.75" x14ac:dyDescent="0.25">
      <c r="B43" s="11"/>
      <c r="C43" s="11"/>
      <c r="D43" s="11"/>
      <c r="E43" s="11"/>
      <c r="F43" s="11"/>
      <c r="G43" s="11"/>
      <c r="H43" s="11"/>
      <c r="I43" s="11"/>
      <c r="J43" s="11"/>
    </row>
    <row r="44" spans="2:19" x14ac:dyDescent="0.25">
      <c r="B44" s="12" t="s">
        <v>40</v>
      </c>
      <c r="C44" s="12"/>
      <c r="D44" s="12"/>
      <c r="E44" s="12" t="s">
        <v>41</v>
      </c>
    </row>
    <row r="46" spans="2:19" x14ac:dyDescent="0.25">
      <c r="B46" s="77" t="s">
        <v>42</v>
      </c>
      <c r="C46" s="77"/>
      <c r="D46" s="77"/>
      <c r="E46" s="77" t="s">
        <v>42</v>
      </c>
      <c r="F46" s="77"/>
      <c r="G46" s="77"/>
      <c r="H46" s="77"/>
      <c r="I46" s="77"/>
    </row>
    <row r="47" spans="2:19" ht="15.75" x14ac:dyDescent="0.25">
      <c r="B47" s="11"/>
      <c r="C47" s="11"/>
      <c r="D47" s="11"/>
      <c r="E47" s="11"/>
      <c r="F47" s="11"/>
      <c r="G47" s="11"/>
      <c r="H47" s="11"/>
      <c r="I47" s="11"/>
      <c r="J47" s="11"/>
    </row>
  </sheetData>
  <mergeCells count="21">
    <mergeCell ref="A3:L3"/>
    <mergeCell ref="K14:K18"/>
    <mergeCell ref="L14:L21"/>
    <mergeCell ref="C17:D17"/>
    <mergeCell ref="C18:D18"/>
    <mergeCell ref="K19:K21"/>
    <mergeCell ref="E11:F11"/>
    <mergeCell ref="I12:J12"/>
    <mergeCell ref="I11:J11"/>
    <mergeCell ref="G11:H11"/>
    <mergeCell ref="E12:F12"/>
    <mergeCell ref="G12:H12"/>
    <mergeCell ref="B41:L41"/>
    <mergeCell ref="L25:L32"/>
    <mergeCell ref="C26:D26"/>
    <mergeCell ref="K28:K30"/>
    <mergeCell ref="C31:D31"/>
    <mergeCell ref="C32:D32"/>
    <mergeCell ref="B35:D35"/>
    <mergeCell ref="B40:F40"/>
    <mergeCell ref="C25:D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7A46-D4C5-4419-9C14-6738C85795A3}">
  <sheetPr codeName="Sheet43"/>
  <dimension ref="A1:P126"/>
  <sheetViews>
    <sheetView showOutlineSymbols="0" showWhiteSpace="0" workbookViewId="0">
      <selection activeCell="E8" sqref="E8"/>
    </sheetView>
  </sheetViews>
  <sheetFormatPr defaultColWidth="9.140625" defaultRowHeight="15" x14ac:dyDescent="0.25"/>
  <cols>
    <col min="1" max="1" width="9.140625" style="80" customWidth="1"/>
    <col min="2" max="2" width="7.85546875" style="80" customWidth="1"/>
    <col min="3" max="3" width="14.7109375" style="80" customWidth="1"/>
    <col min="4" max="4" width="14.28515625" style="80" customWidth="1"/>
    <col min="5" max="7" width="14.7109375" style="80" customWidth="1"/>
    <col min="8" max="10" width="9.140625" style="80"/>
    <col min="11" max="11" width="11" style="80" customWidth="1"/>
    <col min="12" max="16384" width="9.140625" style="80"/>
  </cols>
  <sheetData>
    <row r="1" spans="1:16" x14ac:dyDescent="0.25">
      <c r="A1" s="78"/>
      <c r="B1" s="78"/>
      <c r="C1" s="78"/>
      <c r="D1" s="78"/>
      <c r="E1" s="78"/>
      <c r="F1" s="78"/>
      <c r="G1" s="79"/>
    </row>
    <row r="2" spans="1:16" x14ac:dyDescent="0.25">
      <c r="A2" s="78"/>
      <c r="B2" s="78"/>
      <c r="C2" s="78"/>
      <c r="D2" s="78"/>
      <c r="E2" s="78"/>
      <c r="F2" s="81"/>
      <c r="G2" s="82"/>
    </row>
    <row r="3" spans="1:16" x14ac:dyDescent="0.25">
      <c r="A3" s="83"/>
      <c r="B3" s="83"/>
      <c r="C3" s="83"/>
      <c r="D3" s="83"/>
      <c r="E3" s="83"/>
      <c r="F3" s="81"/>
      <c r="G3" s="82"/>
      <c r="H3" s="84"/>
      <c r="I3" s="84"/>
      <c r="J3" s="84"/>
      <c r="K3" s="85" t="s">
        <v>0</v>
      </c>
      <c r="L3" s="85" t="s">
        <v>45</v>
      </c>
      <c r="M3" s="86"/>
      <c r="N3" s="84"/>
      <c r="O3" s="84"/>
    </row>
    <row r="4" spans="1:16" ht="18.75" x14ac:dyDescent="0.3">
      <c r="A4" s="83"/>
      <c r="B4" s="87" t="s">
        <v>46</v>
      </c>
      <c r="C4" s="83"/>
      <c r="D4" s="83"/>
      <c r="E4" s="81"/>
      <c r="F4" s="88" t="str">
        <f>'[8]Lisa 3_RaM_al 07.22'!D6</f>
        <v>Suur tn 3, Jõgeva</v>
      </c>
      <c r="G4" s="83"/>
      <c r="H4" s="84"/>
      <c r="I4" s="84"/>
      <c r="J4" s="84"/>
      <c r="K4" s="89" t="s">
        <v>47</v>
      </c>
      <c r="L4" s="90">
        <f>'Lisa 3'!E8</f>
        <v>118.6</v>
      </c>
      <c r="M4" s="91">
        <f>L4/$L$9</f>
        <v>7.5676365492598263E-2</v>
      </c>
      <c r="N4" s="92"/>
      <c r="O4" s="93"/>
    </row>
    <row r="5" spans="1:16" x14ac:dyDescent="0.25">
      <c r="A5" s="83"/>
      <c r="B5" s="83"/>
      <c r="C5" s="83"/>
      <c r="D5" s="83"/>
      <c r="E5" s="83"/>
      <c r="F5" s="94"/>
      <c r="G5" s="83"/>
      <c r="H5" s="84"/>
      <c r="I5" s="84"/>
      <c r="J5" s="84"/>
      <c r="K5" s="89" t="s">
        <v>48</v>
      </c>
      <c r="L5" s="90">
        <v>0</v>
      </c>
      <c r="M5" s="91">
        <f>L5/$L$9</f>
        <v>0</v>
      </c>
      <c r="N5" s="95"/>
      <c r="O5" s="93"/>
    </row>
    <row r="6" spans="1:16" x14ac:dyDescent="0.25">
      <c r="A6" s="83"/>
      <c r="B6" s="96" t="s">
        <v>49</v>
      </c>
      <c r="C6" s="97"/>
      <c r="D6" s="98"/>
      <c r="E6" s="99">
        <v>44743</v>
      </c>
      <c r="F6" s="100"/>
      <c r="G6" s="83"/>
      <c r="H6" s="84"/>
      <c r="I6" s="84"/>
      <c r="J6" s="84"/>
      <c r="K6" s="89" t="s">
        <v>50</v>
      </c>
      <c r="L6" s="90">
        <v>0</v>
      </c>
      <c r="M6" s="91">
        <f>L6/$L$9</f>
        <v>0</v>
      </c>
      <c r="N6" s="101"/>
      <c r="O6" s="101"/>
    </row>
    <row r="7" spans="1:16" x14ac:dyDescent="0.25">
      <c r="A7" s="83"/>
      <c r="B7" s="102" t="s">
        <v>51</v>
      </c>
      <c r="C7" s="81"/>
      <c r="D7" s="84"/>
      <c r="E7" s="103">
        <v>110</v>
      </c>
      <c r="F7" s="104" t="s">
        <v>52</v>
      </c>
      <c r="G7" s="83"/>
      <c r="H7" s="84"/>
      <c r="I7" s="84"/>
      <c r="J7" s="84"/>
      <c r="K7" s="89" t="s">
        <v>53</v>
      </c>
      <c r="L7" s="90">
        <v>0</v>
      </c>
      <c r="M7" s="91">
        <f>L7/$L$9</f>
        <v>0</v>
      </c>
      <c r="N7" s="105"/>
      <c r="O7" s="105"/>
    </row>
    <row r="8" spans="1:16" x14ac:dyDescent="0.25">
      <c r="A8" s="83"/>
      <c r="B8" s="102" t="s">
        <v>54</v>
      </c>
      <c r="C8" s="81"/>
      <c r="D8" s="106">
        <f>E6-1</f>
        <v>44742</v>
      </c>
      <c r="E8" s="107">
        <f>[8]MUDEL!AC224</f>
        <v>226108.17</v>
      </c>
      <c r="F8" s="104" t="s">
        <v>55</v>
      </c>
      <c r="G8" s="83"/>
      <c r="H8" s="84"/>
      <c r="I8" s="84"/>
      <c r="J8" s="84"/>
      <c r="K8" s="89" t="s">
        <v>56</v>
      </c>
      <c r="L8" s="90">
        <v>0</v>
      </c>
      <c r="M8" s="91">
        <f>L8/$L$9</f>
        <v>0</v>
      </c>
      <c r="N8" s="105"/>
      <c r="O8" s="105"/>
    </row>
    <row r="9" spans="1:16" x14ac:dyDescent="0.25">
      <c r="A9" s="83"/>
      <c r="B9" s="102" t="s">
        <v>54</v>
      </c>
      <c r="C9" s="81"/>
      <c r="D9" s="106">
        <f>EOMONTH(D8,E7)</f>
        <v>48091</v>
      </c>
      <c r="E9" s="107">
        <f>[8]MUDEL!AC225</f>
        <v>113604.57</v>
      </c>
      <c r="F9" s="104" t="s">
        <v>55</v>
      </c>
      <c r="G9" s="83"/>
      <c r="H9" s="84"/>
      <c r="I9" s="84"/>
      <c r="J9" s="84"/>
      <c r="K9" s="108" t="s">
        <v>57</v>
      </c>
      <c r="L9" s="109">
        <f>MAX('[8]Eksplikatsioon 04.10.2021'!$H:$H)</f>
        <v>1567.2</v>
      </c>
      <c r="M9" s="108"/>
      <c r="N9" s="105"/>
      <c r="O9" s="105"/>
    </row>
    <row r="10" spans="1:16" x14ac:dyDescent="0.25">
      <c r="A10" s="83"/>
      <c r="B10" s="102" t="s">
        <v>58</v>
      </c>
      <c r="C10" s="81"/>
      <c r="D10" s="84"/>
      <c r="E10" s="110">
        <f>M4</f>
        <v>7.5676365492598263E-2</v>
      </c>
      <c r="F10" s="104"/>
      <c r="G10" s="83"/>
      <c r="H10" s="84"/>
      <c r="I10" s="84"/>
      <c r="J10" s="84"/>
      <c r="K10" s="84"/>
      <c r="L10" s="84"/>
      <c r="M10" s="111"/>
      <c r="N10" s="111"/>
      <c r="O10" s="111"/>
    </row>
    <row r="11" spans="1:16" x14ac:dyDescent="0.25">
      <c r="A11" s="83"/>
      <c r="B11" s="102" t="s">
        <v>59</v>
      </c>
      <c r="C11" s="81"/>
      <c r="D11" s="84"/>
      <c r="E11" s="107">
        <f>ROUND(E8*E$10,2)</f>
        <v>17111.04</v>
      </c>
      <c r="F11" s="104" t="s">
        <v>55</v>
      </c>
      <c r="G11" s="83"/>
      <c r="H11" s="84"/>
      <c r="I11" s="84"/>
      <c r="J11" s="84"/>
      <c r="K11" s="84"/>
      <c r="L11" s="84"/>
      <c r="M11" s="111"/>
      <c r="N11" s="111"/>
      <c r="O11" s="111"/>
    </row>
    <row r="12" spans="1:16" x14ac:dyDescent="0.25">
      <c r="A12" s="83"/>
      <c r="B12" s="102" t="s">
        <v>60</v>
      </c>
      <c r="C12" s="81"/>
      <c r="D12" s="84"/>
      <c r="E12" s="107">
        <f>ROUND(E9*E$10,2)</f>
        <v>8597.18</v>
      </c>
      <c r="F12" s="104" t="s">
        <v>55</v>
      </c>
      <c r="G12" s="83"/>
      <c r="H12" s="84"/>
      <c r="I12" s="84"/>
      <c r="J12" s="84"/>
      <c r="K12" s="112"/>
      <c r="L12" s="112"/>
      <c r="M12" s="105"/>
      <c r="N12" s="105"/>
      <c r="O12" s="105"/>
      <c r="P12" s="113"/>
    </row>
    <row r="13" spans="1:16" x14ac:dyDescent="0.25">
      <c r="A13" s="83"/>
      <c r="B13" s="114" t="s">
        <v>61</v>
      </c>
      <c r="C13" s="115"/>
      <c r="D13" s="116"/>
      <c r="E13" s="117">
        <v>3.3000000000000002E-2</v>
      </c>
      <c r="F13" s="118"/>
      <c r="G13" s="83"/>
      <c r="H13" s="84"/>
      <c r="I13" s="84"/>
      <c r="J13" s="84"/>
      <c r="K13" s="112"/>
      <c r="L13" s="112"/>
      <c r="M13" s="105"/>
      <c r="N13" s="105"/>
      <c r="O13" s="105"/>
      <c r="P13" s="113"/>
    </row>
    <row r="14" spans="1:16" x14ac:dyDescent="0.25">
      <c r="A14" s="83"/>
      <c r="B14" s="103"/>
      <c r="C14" s="81"/>
      <c r="D14" s="84"/>
      <c r="E14" s="119"/>
      <c r="F14" s="103"/>
      <c r="G14" s="83"/>
      <c r="H14" s="84"/>
      <c r="I14" s="84"/>
      <c r="J14" s="84"/>
      <c r="K14" s="112"/>
      <c r="L14" s="112"/>
      <c r="M14" s="105"/>
      <c r="N14" s="105"/>
      <c r="O14" s="105"/>
      <c r="P14" s="113"/>
    </row>
    <row r="15" spans="1:16" x14ac:dyDescent="0.25">
      <c r="A15" s="84"/>
      <c r="B15" s="84"/>
      <c r="C15" s="84"/>
      <c r="D15" s="84"/>
      <c r="E15" s="84"/>
      <c r="F15" s="84"/>
      <c r="G15" s="84"/>
      <c r="H15" s="84"/>
      <c r="I15" s="84"/>
      <c r="J15" s="84"/>
      <c r="K15" s="112"/>
      <c r="L15" s="112"/>
      <c r="M15" s="105"/>
      <c r="N15" s="105"/>
      <c r="O15" s="105"/>
      <c r="P15" s="113"/>
    </row>
    <row r="16" spans="1:16" ht="15.75" thickBot="1" x14ac:dyDescent="0.3">
      <c r="A16" s="120" t="s">
        <v>62</v>
      </c>
      <c r="B16" s="120" t="s">
        <v>63</v>
      </c>
      <c r="C16" s="120" t="s">
        <v>64</v>
      </c>
      <c r="D16" s="120" t="s">
        <v>65</v>
      </c>
      <c r="E16" s="120" t="s">
        <v>66</v>
      </c>
      <c r="F16" s="120" t="s">
        <v>67</v>
      </c>
      <c r="G16" s="120" t="s">
        <v>68</v>
      </c>
      <c r="H16" s="84"/>
      <c r="I16" s="84"/>
      <c r="J16" s="84"/>
      <c r="K16" s="112"/>
      <c r="L16" s="112"/>
      <c r="M16" s="105"/>
      <c r="N16" s="105"/>
      <c r="O16" s="105"/>
      <c r="P16" s="113"/>
    </row>
    <row r="17" spans="1:16" x14ac:dyDescent="0.25">
      <c r="A17" s="121">
        <f>E6</f>
        <v>44743</v>
      </c>
      <c r="B17" s="81">
        <v>1</v>
      </c>
      <c r="C17" s="94">
        <f>E11</f>
        <v>17111.04</v>
      </c>
      <c r="D17" s="122">
        <f>ROUND(IPMT($E$13/12,B17,$E$7,-$E$11,$E$12,0),2)</f>
        <v>47.06</v>
      </c>
      <c r="E17" s="122">
        <f>ROUND(PPMT($E$13/12,B17,$E$7,-$E$11,$E$12,0),2)</f>
        <v>66.39</v>
      </c>
      <c r="F17" s="122">
        <f>ROUND(PMT($E$13/12,E7,-E11,E12),2)</f>
        <v>113.44</v>
      </c>
      <c r="G17" s="122">
        <f>C17-E17</f>
        <v>17044.650000000001</v>
      </c>
      <c r="H17" s="84"/>
      <c r="I17" s="84"/>
      <c r="J17" s="84"/>
      <c r="K17" s="112"/>
      <c r="L17" s="112"/>
      <c r="M17" s="105"/>
      <c r="N17" s="105"/>
      <c r="O17" s="105"/>
      <c r="P17" s="113"/>
    </row>
    <row r="18" spans="1:16" x14ac:dyDescent="0.25">
      <c r="A18" s="121">
        <f>EDATE(A17,1)</f>
        <v>44774</v>
      </c>
      <c r="B18" s="81">
        <v>2</v>
      </c>
      <c r="C18" s="94">
        <f>G17</f>
        <v>17044.650000000001</v>
      </c>
      <c r="D18" s="122">
        <f t="shared" ref="D18:D75" si="0">ROUND(C18*$E$13/12,2)</f>
        <v>46.87</v>
      </c>
      <c r="E18" s="122">
        <f>F18-D18</f>
        <v>66.569999999999993</v>
      </c>
      <c r="F18" s="122">
        <f>F17</f>
        <v>113.44</v>
      </c>
      <c r="G18" s="122">
        <f t="shared" ref="G18:G75" si="1">C18-E18</f>
        <v>16978.080000000002</v>
      </c>
      <c r="H18" s="84"/>
      <c r="I18" s="84"/>
      <c r="J18" s="84"/>
      <c r="K18" s="112"/>
      <c r="L18" s="112"/>
      <c r="M18" s="105"/>
      <c r="N18" s="105"/>
      <c r="O18" s="105"/>
      <c r="P18" s="113"/>
    </row>
    <row r="19" spans="1:16" x14ac:dyDescent="0.25">
      <c r="A19" s="121">
        <f>EDATE(A18,1)</f>
        <v>44805</v>
      </c>
      <c r="B19" s="81">
        <v>3</v>
      </c>
      <c r="C19" s="94">
        <f>G18</f>
        <v>16978.080000000002</v>
      </c>
      <c r="D19" s="122">
        <f t="shared" si="0"/>
        <v>46.69</v>
      </c>
      <c r="E19" s="122">
        <f>F19-D19</f>
        <v>66.75</v>
      </c>
      <c r="F19" s="122">
        <f t="shared" ref="F19:F82" si="2">F18</f>
        <v>113.44</v>
      </c>
      <c r="G19" s="122">
        <f t="shared" si="1"/>
        <v>16911.330000000002</v>
      </c>
      <c r="H19" s="84"/>
      <c r="I19" s="84"/>
      <c r="J19" s="84"/>
      <c r="K19" s="112"/>
      <c r="L19" s="112"/>
      <c r="M19" s="105"/>
      <c r="N19" s="105"/>
      <c r="O19" s="105"/>
      <c r="P19" s="113"/>
    </row>
    <row r="20" spans="1:16" x14ac:dyDescent="0.25">
      <c r="A20" s="121">
        <f t="shared" ref="A20:A83" si="3">EDATE(A19,1)</f>
        <v>44835</v>
      </c>
      <c r="B20" s="81">
        <v>4</v>
      </c>
      <c r="C20" s="94">
        <f t="shared" ref="C20:C75" si="4">G19</f>
        <v>16911.330000000002</v>
      </c>
      <c r="D20" s="122">
        <f t="shared" si="0"/>
        <v>46.51</v>
      </c>
      <c r="E20" s="122">
        <f t="shared" ref="E20:E75" si="5">F20-D20</f>
        <v>66.930000000000007</v>
      </c>
      <c r="F20" s="122">
        <f t="shared" si="2"/>
        <v>113.44</v>
      </c>
      <c r="G20" s="122">
        <f t="shared" si="1"/>
        <v>16844.400000000001</v>
      </c>
      <c r="H20" s="84"/>
      <c r="I20" s="84"/>
      <c r="J20" s="84"/>
      <c r="K20" s="112"/>
      <c r="L20" s="112"/>
      <c r="M20" s="105"/>
      <c r="N20" s="105"/>
      <c r="O20" s="105"/>
      <c r="P20" s="113"/>
    </row>
    <row r="21" spans="1:16" x14ac:dyDescent="0.25">
      <c r="A21" s="121">
        <f t="shared" si="3"/>
        <v>44866</v>
      </c>
      <c r="B21" s="81">
        <v>5</v>
      </c>
      <c r="C21" s="94">
        <f t="shared" si="4"/>
        <v>16844.400000000001</v>
      </c>
      <c r="D21" s="122">
        <f t="shared" si="0"/>
        <v>46.32</v>
      </c>
      <c r="E21" s="122">
        <f t="shared" si="5"/>
        <v>67.12</v>
      </c>
      <c r="F21" s="122">
        <f t="shared" si="2"/>
        <v>113.44</v>
      </c>
      <c r="G21" s="122">
        <f t="shared" si="1"/>
        <v>16777.280000000002</v>
      </c>
      <c r="H21" s="84"/>
      <c r="I21" s="84"/>
      <c r="J21" s="84"/>
      <c r="K21" s="112"/>
      <c r="L21" s="112"/>
      <c r="M21" s="105"/>
      <c r="N21" s="105"/>
      <c r="O21" s="105"/>
      <c r="P21" s="113"/>
    </row>
    <row r="22" spans="1:16" x14ac:dyDescent="0.25">
      <c r="A22" s="123">
        <f t="shared" si="3"/>
        <v>44896</v>
      </c>
      <c r="B22" s="124">
        <v>6</v>
      </c>
      <c r="C22" s="125">
        <f t="shared" si="4"/>
        <v>16777.280000000002</v>
      </c>
      <c r="D22" s="126">
        <f t="shared" si="0"/>
        <v>46.14</v>
      </c>
      <c r="E22" s="126">
        <f t="shared" si="5"/>
        <v>67.3</v>
      </c>
      <c r="F22" s="126">
        <f t="shared" si="2"/>
        <v>113.44</v>
      </c>
      <c r="G22" s="126">
        <f t="shared" si="1"/>
        <v>16709.980000000003</v>
      </c>
      <c r="K22" s="127"/>
      <c r="L22" s="127"/>
      <c r="M22" s="128"/>
      <c r="N22" s="128"/>
      <c r="O22" s="128"/>
      <c r="P22" s="113"/>
    </row>
    <row r="23" spans="1:16" x14ac:dyDescent="0.25">
      <c r="A23" s="123">
        <f t="shared" si="3"/>
        <v>44927</v>
      </c>
      <c r="B23" s="124">
        <v>7</v>
      </c>
      <c r="C23" s="125">
        <f t="shared" si="4"/>
        <v>16709.980000000003</v>
      </c>
      <c r="D23" s="126">
        <f t="shared" si="0"/>
        <v>45.95</v>
      </c>
      <c r="E23" s="126">
        <f t="shared" si="5"/>
        <v>67.489999999999995</v>
      </c>
      <c r="F23" s="126">
        <f t="shared" si="2"/>
        <v>113.44</v>
      </c>
      <c r="G23" s="126">
        <f t="shared" si="1"/>
        <v>16642.490000000002</v>
      </c>
      <c r="K23" s="127"/>
      <c r="L23" s="127"/>
      <c r="M23" s="128"/>
      <c r="N23" s="128"/>
      <c r="O23" s="128"/>
      <c r="P23" s="113"/>
    </row>
    <row r="24" spans="1:16" x14ac:dyDescent="0.25">
      <c r="A24" s="123">
        <f>EDATE(A23,1)</f>
        <v>44958</v>
      </c>
      <c r="B24" s="124">
        <v>8</v>
      </c>
      <c r="C24" s="125">
        <f t="shared" si="4"/>
        <v>16642.490000000002</v>
      </c>
      <c r="D24" s="126">
        <f t="shared" si="0"/>
        <v>45.77</v>
      </c>
      <c r="E24" s="126">
        <f t="shared" si="5"/>
        <v>67.669999999999987</v>
      </c>
      <c r="F24" s="126">
        <f t="shared" si="2"/>
        <v>113.44</v>
      </c>
      <c r="G24" s="126">
        <f t="shared" si="1"/>
        <v>16574.820000000003</v>
      </c>
      <c r="K24" s="127"/>
      <c r="L24" s="127"/>
      <c r="M24" s="128"/>
      <c r="N24" s="128"/>
      <c r="O24" s="128"/>
      <c r="P24" s="113"/>
    </row>
    <row r="25" spans="1:16" x14ac:dyDescent="0.25">
      <c r="A25" s="123">
        <f t="shared" si="3"/>
        <v>44986</v>
      </c>
      <c r="B25" s="124">
        <v>9</v>
      </c>
      <c r="C25" s="125">
        <f t="shared" si="4"/>
        <v>16574.820000000003</v>
      </c>
      <c r="D25" s="126">
        <f t="shared" si="0"/>
        <v>45.58</v>
      </c>
      <c r="E25" s="126">
        <f t="shared" si="5"/>
        <v>67.86</v>
      </c>
      <c r="F25" s="126">
        <f t="shared" si="2"/>
        <v>113.44</v>
      </c>
      <c r="G25" s="126">
        <f t="shared" si="1"/>
        <v>16506.960000000003</v>
      </c>
      <c r="K25" s="127"/>
      <c r="L25" s="127"/>
      <c r="M25" s="128"/>
      <c r="N25" s="128"/>
      <c r="O25" s="128"/>
      <c r="P25" s="113"/>
    </row>
    <row r="26" spans="1:16" x14ac:dyDescent="0.25">
      <c r="A26" s="123">
        <f t="shared" si="3"/>
        <v>45017</v>
      </c>
      <c r="B26" s="124">
        <v>10</v>
      </c>
      <c r="C26" s="125">
        <f t="shared" si="4"/>
        <v>16506.960000000003</v>
      </c>
      <c r="D26" s="126">
        <f t="shared" si="0"/>
        <v>45.39</v>
      </c>
      <c r="E26" s="126">
        <f t="shared" si="5"/>
        <v>68.05</v>
      </c>
      <c r="F26" s="126">
        <f t="shared" si="2"/>
        <v>113.44</v>
      </c>
      <c r="G26" s="126">
        <f t="shared" si="1"/>
        <v>16438.910000000003</v>
      </c>
      <c r="K26" s="127"/>
      <c r="L26" s="127"/>
      <c r="M26" s="128"/>
      <c r="N26" s="128"/>
      <c r="O26" s="128"/>
      <c r="P26" s="113"/>
    </row>
    <row r="27" spans="1:16" x14ac:dyDescent="0.25">
      <c r="A27" s="123">
        <f t="shared" si="3"/>
        <v>45047</v>
      </c>
      <c r="B27" s="124">
        <v>11</v>
      </c>
      <c r="C27" s="125">
        <f t="shared" si="4"/>
        <v>16438.910000000003</v>
      </c>
      <c r="D27" s="126">
        <f t="shared" si="0"/>
        <v>45.21</v>
      </c>
      <c r="E27" s="126">
        <f t="shared" si="5"/>
        <v>68.22999999999999</v>
      </c>
      <c r="F27" s="126">
        <f t="shared" si="2"/>
        <v>113.44</v>
      </c>
      <c r="G27" s="126">
        <f t="shared" si="1"/>
        <v>16370.680000000004</v>
      </c>
    </row>
    <row r="28" spans="1:16" x14ac:dyDescent="0.25">
      <c r="A28" s="123">
        <f t="shared" si="3"/>
        <v>45078</v>
      </c>
      <c r="B28" s="124">
        <v>12</v>
      </c>
      <c r="C28" s="125">
        <f t="shared" si="4"/>
        <v>16370.680000000004</v>
      </c>
      <c r="D28" s="126">
        <f t="shared" si="0"/>
        <v>45.02</v>
      </c>
      <c r="E28" s="126">
        <f t="shared" si="5"/>
        <v>68.419999999999987</v>
      </c>
      <c r="F28" s="126">
        <f t="shared" si="2"/>
        <v>113.44</v>
      </c>
      <c r="G28" s="126">
        <f t="shared" si="1"/>
        <v>16302.260000000004</v>
      </c>
    </row>
    <row r="29" spans="1:16" x14ac:dyDescent="0.25">
      <c r="A29" s="123">
        <f t="shared" si="3"/>
        <v>45108</v>
      </c>
      <c r="B29" s="124">
        <v>13</v>
      </c>
      <c r="C29" s="125">
        <f t="shared" si="4"/>
        <v>16302.260000000004</v>
      </c>
      <c r="D29" s="126">
        <f t="shared" si="0"/>
        <v>44.83</v>
      </c>
      <c r="E29" s="126">
        <f t="shared" si="5"/>
        <v>68.61</v>
      </c>
      <c r="F29" s="126">
        <f t="shared" si="2"/>
        <v>113.44</v>
      </c>
      <c r="G29" s="126">
        <f t="shared" si="1"/>
        <v>16233.650000000003</v>
      </c>
    </row>
    <row r="30" spans="1:16" x14ac:dyDescent="0.25">
      <c r="A30" s="123">
        <f t="shared" si="3"/>
        <v>45139</v>
      </c>
      <c r="B30" s="124">
        <v>14</v>
      </c>
      <c r="C30" s="125">
        <f t="shared" si="4"/>
        <v>16233.650000000003</v>
      </c>
      <c r="D30" s="126">
        <f t="shared" si="0"/>
        <v>44.64</v>
      </c>
      <c r="E30" s="126">
        <f t="shared" si="5"/>
        <v>68.8</v>
      </c>
      <c r="F30" s="126">
        <f t="shared" si="2"/>
        <v>113.44</v>
      </c>
      <c r="G30" s="126">
        <f t="shared" si="1"/>
        <v>16164.850000000004</v>
      </c>
    </row>
    <row r="31" spans="1:16" x14ac:dyDescent="0.25">
      <c r="A31" s="123">
        <f t="shared" si="3"/>
        <v>45170</v>
      </c>
      <c r="B31" s="124">
        <v>15</v>
      </c>
      <c r="C31" s="125">
        <f t="shared" si="4"/>
        <v>16164.850000000004</v>
      </c>
      <c r="D31" s="126">
        <f t="shared" si="0"/>
        <v>44.45</v>
      </c>
      <c r="E31" s="126">
        <f t="shared" si="5"/>
        <v>68.989999999999995</v>
      </c>
      <c r="F31" s="126">
        <f t="shared" si="2"/>
        <v>113.44</v>
      </c>
      <c r="G31" s="126">
        <f t="shared" si="1"/>
        <v>16095.860000000004</v>
      </c>
    </row>
    <row r="32" spans="1:16" x14ac:dyDescent="0.25">
      <c r="A32" s="123">
        <f t="shared" si="3"/>
        <v>45200</v>
      </c>
      <c r="B32" s="124">
        <v>16</v>
      </c>
      <c r="C32" s="125">
        <f t="shared" si="4"/>
        <v>16095.860000000004</v>
      </c>
      <c r="D32" s="126">
        <f t="shared" si="0"/>
        <v>44.26</v>
      </c>
      <c r="E32" s="126">
        <f t="shared" si="5"/>
        <v>69.180000000000007</v>
      </c>
      <c r="F32" s="126">
        <f t="shared" si="2"/>
        <v>113.44</v>
      </c>
      <c r="G32" s="126">
        <f t="shared" si="1"/>
        <v>16026.680000000004</v>
      </c>
    </row>
    <row r="33" spans="1:7" x14ac:dyDescent="0.25">
      <c r="A33" s="123">
        <f t="shared" si="3"/>
        <v>45231</v>
      </c>
      <c r="B33" s="124">
        <v>17</v>
      </c>
      <c r="C33" s="125">
        <f t="shared" si="4"/>
        <v>16026.680000000004</v>
      </c>
      <c r="D33" s="126">
        <f t="shared" si="0"/>
        <v>44.07</v>
      </c>
      <c r="E33" s="126">
        <f t="shared" si="5"/>
        <v>69.37</v>
      </c>
      <c r="F33" s="126">
        <f t="shared" si="2"/>
        <v>113.44</v>
      </c>
      <c r="G33" s="126">
        <f t="shared" si="1"/>
        <v>15957.310000000003</v>
      </c>
    </row>
    <row r="34" spans="1:7" x14ac:dyDescent="0.25">
      <c r="A34" s="123">
        <f t="shared" si="3"/>
        <v>45261</v>
      </c>
      <c r="B34" s="124">
        <v>18</v>
      </c>
      <c r="C34" s="125">
        <f t="shared" si="4"/>
        <v>15957.310000000003</v>
      </c>
      <c r="D34" s="126">
        <f t="shared" si="0"/>
        <v>43.88</v>
      </c>
      <c r="E34" s="126">
        <f t="shared" si="5"/>
        <v>69.56</v>
      </c>
      <c r="F34" s="126">
        <f t="shared" si="2"/>
        <v>113.44</v>
      </c>
      <c r="G34" s="126">
        <f t="shared" si="1"/>
        <v>15887.750000000004</v>
      </c>
    </row>
    <row r="35" spans="1:7" x14ac:dyDescent="0.25">
      <c r="A35" s="123">
        <f t="shared" si="3"/>
        <v>45292</v>
      </c>
      <c r="B35" s="124">
        <v>19</v>
      </c>
      <c r="C35" s="125">
        <f t="shared" si="4"/>
        <v>15887.750000000004</v>
      </c>
      <c r="D35" s="126">
        <f t="shared" si="0"/>
        <v>43.69</v>
      </c>
      <c r="E35" s="126">
        <f t="shared" si="5"/>
        <v>69.75</v>
      </c>
      <c r="F35" s="126">
        <f t="shared" si="2"/>
        <v>113.44</v>
      </c>
      <c r="G35" s="126">
        <f t="shared" si="1"/>
        <v>15818.000000000004</v>
      </c>
    </row>
    <row r="36" spans="1:7" x14ac:dyDescent="0.25">
      <c r="A36" s="123">
        <f t="shared" si="3"/>
        <v>45323</v>
      </c>
      <c r="B36" s="124">
        <v>20</v>
      </c>
      <c r="C36" s="125">
        <f t="shared" si="4"/>
        <v>15818.000000000004</v>
      </c>
      <c r="D36" s="126">
        <f t="shared" si="0"/>
        <v>43.5</v>
      </c>
      <c r="E36" s="126">
        <f t="shared" si="5"/>
        <v>69.94</v>
      </c>
      <c r="F36" s="126">
        <f t="shared" si="2"/>
        <v>113.44</v>
      </c>
      <c r="G36" s="126">
        <f t="shared" si="1"/>
        <v>15748.060000000003</v>
      </c>
    </row>
    <row r="37" spans="1:7" x14ac:dyDescent="0.25">
      <c r="A37" s="123">
        <f t="shared" si="3"/>
        <v>45352</v>
      </c>
      <c r="B37" s="124">
        <v>21</v>
      </c>
      <c r="C37" s="125">
        <f t="shared" si="4"/>
        <v>15748.060000000003</v>
      </c>
      <c r="D37" s="126">
        <f t="shared" si="0"/>
        <v>43.31</v>
      </c>
      <c r="E37" s="126">
        <f t="shared" si="5"/>
        <v>70.13</v>
      </c>
      <c r="F37" s="126">
        <f t="shared" si="2"/>
        <v>113.44</v>
      </c>
      <c r="G37" s="126">
        <f t="shared" si="1"/>
        <v>15677.930000000004</v>
      </c>
    </row>
    <row r="38" spans="1:7" x14ac:dyDescent="0.25">
      <c r="A38" s="123">
        <f t="shared" si="3"/>
        <v>45383</v>
      </c>
      <c r="B38" s="124">
        <v>22</v>
      </c>
      <c r="C38" s="125">
        <f t="shared" si="4"/>
        <v>15677.930000000004</v>
      </c>
      <c r="D38" s="126">
        <f t="shared" si="0"/>
        <v>43.11</v>
      </c>
      <c r="E38" s="126">
        <f t="shared" si="5"/>
        <v>70.33</v>
      </c>
      <c r="F38" s="126">
        <f t="shared" si="2"/>
        <v>113.44</v>
      </c>
      <c r="G38" s="126">
        <f t="shared" si="1"/>
        <v>15607.600000000004</v>
      </c>
    </row>
    <row r="39" spans="1:7" x14ac:dyDescent="0.25">
      <c r="A39" s="123">
        <f t="shared" si="3"/>
        <v>45413</v>
      </c>
      <c r="B39" s="124">
        <v>23</v>
      </c>
      <c r="C39" s="125">
        <f t="shared" si="4"/>
        <v>15607.600000000004</v>
      </c>
      <c r="D39" s="126">
        <f t="shared" si="0"/>
        <v>42.92</v>
      </c>
      <c r="E39" s="126">
        <f t="shared" si="5"/>
        <v>70.52</v>
      </c>
      <c r="F39" s="126">
        <f t="shared" si="2"/>
        <v>113.44</v>
      </c>
      <c r="G39" s="126">
        <f t="shared" si="1"/>
        <v>15537.080000000004</v>
      </c>
    </row>
    <row r="40" spans="1:7" x14ac:dyDescent="0.25">
      <c r="A40" s="123">
        <f t="shared" si="3"/>
        <v>45444</v>
      </c>
      <c r="B40" s="124">
        <v>24</v>
      </c>
      <c r="C40" s="125">
        <f t="shared" si="4"/>
        <v>15537.080000000004</v>
      </c>
      <c r="D40" s="126">
        <f t="shared" si="0"/>
        <v>42.73</v>
      </c>
      <c r="E40" s="126">
        <f t="shared" si="5"/>
        <v>70.710000000000008</v>
      </c>
      <c r="F40" s="126">
        <f t="shared" si="2"/>
        <v>113.44</v>
      </c>
      <c r="G40" s="126">
        <f t="shared" si="1"/>
        <v>15466.370000000004</v>
      </c>
    </row>
    <row r="41" spans="1:7" x14ac:dyDescent="0.25">
      <c r="A41" s="123">
        <f t="shared" si="3"/>
        <v>45474</v>
      </c>
      <c r="B41" s="124">
        <v>25</v>
      </c>
      <c r="C41" s="125">
        <f t="shared" si="4"/>
        <v>15466.370000000004</v>
      </c>
      <c r="D41" s="126">
        <f t="shared" si="0"/>
        <v>42.53</v>
      </c>
      <c r="E41" s="126">
        <f t="shared" si="5"/>
        <v>70.91</v>
      </c>
      <c r="F41" s="126">
        <f t="shared" si="2"/>
        <v>113.44</v>
      </c>
      <c r="G41" s="126">
        <f t="shared" si="1"/>
        <v>15395.460000000005</v>
      </c>
    </row>
    <row r="42" spans="1:7" x14ac:dyDescent="0.25">
      <c r="A42" s="123">
        <f t="shared" si="3"/>
        <v>45505</v>
      </c>
      <c r="B42" s="124">
        <v>26</v>
      </c>
      <c r="C42" s="125">
        <f t="shared" si="4"/>
        <v>15395.460000000005</v>
      </c>
      <c r="D42" s="126">
        <f t="shared" si="0"/>
        <v>42.34</v>
      </c>
      <c r="E42" s="126">
        <f t="shared" si="5"/>
        <v>71.099999999999994</v>
      </c>
      <c r="F42" s="126">
        <f t="shared" si="2"/>
        <v>113.44</v>
      </c>
      <c r="G42" s="126">
        <f t="shared" si="1"/>
        <v>15324.360000000004</v>
      </c>
    </row>
    <row r="43" spans="1:7" x14ac:dyDescent="0.25">
      <c r="A43" s="123">
        <f t="shared" si="3"/>
        <v>45536</v>
      </c>
      <c r="B43" s="124">
        <v>27</v>
      </c>
      <c r="C43" s="125">
        <f t="shared" si="4"/>
        <v>15324.360000000004</v>
      </c>
      <c r="D43" s="126">
        <f t="shared" si="0"/>
        <v>42.14</v>
      </c>
      <c r="E43" s="126">
        <f t="shared" si="5"/>
        <v>71.3</v>
      </c>
      <c r="F43" s="126">
        <f t="shared" si="2"/>
        <v>113.44</v>
      </c>
      <c r="G43" s="126">
        <f t="shared" si="1"/>
        <v>15253.060000000005</v>
      </c>
    </row>
    <row r="44" spans="1:7" x14ac:dyDescent="0.25">
      <c r="A44" s="123">
        <f t="shared" si="3"/>
        <v>45566</v>
      </c>
      <c r="B44" s="124">
        <v>28</v>
      </c>
      <c r="C44" s="125">
        <f t="shared" si="4"/>
        <v>15253.060000000005</v>
      </c>
      <c r="D44" s="126">
        <f t="shared" si="0"/>
        <v>41.95</v>
      </c>
      <c r="E44" s="126">
        <f t="shared" si="5"/>
        <v>71.489999999999995</v>
      </c>
      <c r="F44" s="126">
        <f t="shared" si="2"/>
        <v>113.44</v>
      </c>
      <c r="G44" s="126">
        <f t="shared" si="1"/>
        <v>15181.570000000005</v>
      </c>
    </row>
    <row r="45" spans="1:7" x14ac:dyDescent="0.25">
      <c r="A45" s="123">
        <f t="shared" si="3"/>
        <v>45597</v>
      </c>
      <c r="B45" s="124">
        <v>29</v>
      </c>
      <c r="C45" s="125">
        <f t="shared" si="4"/>
        <v>15181.570000000005</v>
      </c>
      <c r="D45" s="126">
        <f t="shared" si="0"/>
        <v>41.75</v>
      </c>
      <c r="E45" s="126">
        <f t="shared" si="5"/>
        <v>71.69</v>
      </c>
      <c r="F45" s="126">
        <f t="shared" si="2"/>
        <v>113.44</v>
      </c>
      <c r="G45" s="126">
        <f t="shared" si="1"/>
        <v>15109.880000000005</v>
      </c>
    </row>
    <row r="46" spans="1:7" x14ac:dyDescent="0.25">
      <c r="A46" s="123">
        <f t="shared" si="3"/>
        <v>45627</v>
      </c>
      <c r="B46" s="124">
        <v>30</v>
      </c>
      <c r="C46" s="125">
        <f t="shared" si="4"/>
        <v>15109.880000000005</v>
      </c>
      <c r="D46" s="126">
        <f t="shared" si="0"/>
        <v>41.55</v>
      </c>
      <c r="E46" s="126">
        <f t="shared" si="5"/>
        <v>71.89</v>
      </c>
      <c r="F46" s="126">
        <f t="shared" si="2"/>
        <v>113.44</v>
      </c>
      <c r="G46" s="126">
        <f t="shared" si="1"/>
        <v>15037.990000000005</v>
      </c>
    </row>
    <row r="47" spans="1:7" x14ac:dyDescent="0.25">
      <c r="A47" s="123">
        <f t="shared" si="3"/>
        <v>45658</v>
      </c>
      <c r="B47" s="124">
        <v>31</v>
      </c>
      <c r="C47" s="125">
        <f t="shared" si="4"/>
        <v>15037.990000000005</v>
      </c>
      <c r="D47" s="126">
        <f t="shared" si="0"/>
        <v>41.35</v>
      </c>
      <c r="E47" s="126">
        <f t="shared" si="5"/>
        <v>72.09</v>
      </c>
      <c r="F47" s="126">
        <f t="shared" si="2"/>
        <v>113.44</v>
      </c>
      <c r="G47" s="126">
        <f t="shared" si="1"/>
        <v>14965.900000000005</v>
      </c>
    </row>
    <row r="48" spans="1:7" x14ac:dyDescent="0.25">
      <c r="A48" s="123">
        <f t="shared" si="3"/>
        <v>45689</v>
      </c>
      <c r="B48" s="124">
        <v>32</v>
      </c>
      <c r="C48" s="125">
        <f t="shared" si="4"/>
        <v>14965.900000000005</v>
      </c>
      <c r="D48" s="126">
        <f t="shared" si="0"/>
        <v>41.16</v>
      </c>
      <c r="E48" s="126">
        <f t="shared" si="5"/>
        <v>72.28</v>
      </c>
      <c r="F48" s="126">
        <f t="shared" si="2"/>
        <v>113.44</v>
      </c>
      <c r="G48" s="126">
        <f t="shared" si="1"/>
        <v>14893.620000000004</v>
      </c>
    </row>
    <row r="49" spans="1:7" x14ac:dyDescent="0.25">
      <c r="A49" s="123">
        <f t="shared" si="3"/>
        <v>45717</v>
      </c>
      <c r="B49" s="124">
        <v>33</v>
      </c>
      <c r="C49" s="125">
        <f t="shared" si="4"/>
        <v>14893.620000000004</v>
      </c>
      <c r="D49" s="126">
        <f t="shared" si="0"/>
        <v>40.96</v>
      </c>
      <c r="E49" s="126">
        <f t="shared" si="5"/>
        <v>72.47999999999999</v>
      </c>
      <c r="F49" s="126">
        <f t="shared" si="2"/>
        <v>113.44</v>
      </c>
      <c r="G49" s="126">
        <f t="shared" si="1"/>
        <v>14821.140000000005</v>
      </c>
    </row>
    <row r="50" spans="1:7" x14ac:dyDescent="0.25">
      <c r="A50" s="123">
        <f t="shared" si="3"/>
        <v>45748</v>
      </c>
      <c r="B50" s="124">
        <v>34</v>
      </c>
      <c r="C50" s="125">
        <f t="shared" si="4"/>
        <v>14821.140000000005</v>
      </c>
      <c r="D50" s="126">
        <f t="shared" si="0"/>
        <v>40.76</v>
      </c>
      <c r="E50" s="126">
        <f t="shared" si="5"/>
        <v>72.680000000000007</v>
      </c>
      <c r="F50" s="126">
        <f t="shared" si="2"/>
        <v>113.44</v>
      </c>
      <c r="G50" s="126">
        <f t="shared" si="1"/>
        <v>14748.460000000005</v>
      </c>
    </row>
    <row r="51" spans="1:7" x14ac:dyDescent="0.25">
      <c r="A51" s="123">
        <f t="shared" si="3"/>
        <v>45778</v>
      </c>
      <c r="B51" s="124">
        <v>35</v>
      </c>
      <c r="C51" s="125">
        <f t="shared" si="4"/>
        <v>14748.460000000005</v>
      </c>
      <c r="D51" s="126">
        <f t="shared" si="0"/>
        <v>40.56</v>
      </c>
      <c r="E51" s="126">
        <f t="shared" si="5"/>
        <v>72.88</v>
      </c>
      <c r="F51" s="126">
        <f t="shared" si="2"/>
        <v>113.44</v>
      </c>
      <c r="G51" s="126">
        <f t="shared" si="1"/>
        <v>14675.580000000005</v>
      </c>
    </row>
    <row r="52" spans="1:7" x14ac:dyDescent="0.25">
      <c r="A52" s="123">
        <f t="shared" si="3"/>
        <v>45809</v>
      </c>
      <c r="B52" s="124">
        <v>36</v>
      </c>
      <c r="C52" s="125">
        <f t="shared" si="4"/>
        <v>14675.580000000005</v>
      </c>
      <c r="D52" s="126">
        <f t="shared" si="0"/>
        <v>40.36</v>
      </c>
      <c r="E52" s="126">
        <f t="shared" si="5"/>
        <v>73.08</v>
      </c>
      <c r="F52" s="126">
        <f t="shared" si="2"/>
        <v>113.44</v>
      </c>
      <c r="G52" s="126">
        <f t="shared" si="1"/>
        <v>14602.500000000005</v>
      </c>
    </row>
    <row r="53" spans="1:7" x14ac:dyDescent="0.25">
      <c r="A53" s="123">
        <f t="shared" si="3"/>
        <v>45839</v>
      </c>
      <c r="B53" s="124">
        <v>37</v>
      </c>
      <c r="C53" s="125">
        <f t="shared" si="4"/>
        <v>14602.500000000005</v>
      </c>
      <c r="D53" s="126">
        <f t="shared" si="0"/>
        <v>40.159999999999997</v>
      </c>
      <c r="E53" s="126">
        <f t="shared" si="5"/>
        <v>73.28</v>
      </c>
      <c r="F53" s="126">
        <f t="shared" si="2"/>
        <v>113.44</v>
      </c>
      <c r="G53" s="126">
        <f t="shared" si="1"/>
        <v>14529.220000000005</v>
      </c>
    </row>
    <row r="54" spans="1:7" x14ac:dyDescent="0.25">
      <c r="A54" s="123">
        <f t="shared" si="3"/>
        <v>45870</v>
      </c>
      <c r="B54" s="124">
        <v>38</v>
      </c>
      <c r="C54" s="125">
        <f t="shared" si="4"/>
        <v>14529.220000000005</v>
      </c>
      <c r="D54" s="126">
        <f t="shared" si="0"/>
        <v>39.96</v>
      </c>
      <c r="E54" s="126">
        <f t="shared" si="5"/>
        <v>73.47999999999999</v>
      </c>
      <c r="F54" s="126">
        <f t="shared" si="2"/>
        <v>113.44</v>
      </c>
      <c r="G54" s="126">
        <f t="shared" si="1"/>
        <v>14455.740000000005</v>
      </c>
    </row>
    <row r="55" spans="1:7" x14ac:dyDescent="0.25">
      <c r="A55" s="123">
        <f t="shared" si="3"/>
        <v>45901</v>
      </c>
      <c r="B55" s="124">
        <v>39</v>
      </c>
      <c r="C55" s="125">
        <f t="shared" si="4"/>
        <v>14455.740000000005</v>
      </c>
      <c r="D55" s="126">
        <f t="shared" si="0"/>
        <v>39.75</v>
      </c>
      <c r="E55" s="126">
        <f t="shared" si="5"/>
        <v>73.69</v>
      </c>
      <c r="F55" s="126">
        <f t="shared" si="2"/>
        <v>113.44</v>
      </c>
      <c r="G55" s="126">
        <f t="shared" si="1"/>
        <v>14382.050000000005</v>
      </c>
    </row>
    <row r="56" spans="1:7" x14ac:dyDescent="0.25">
      <c r="A56" s="123">
        <f t="shared" si="3"/>
        <v>45931</v>
      </c>
      <c r="B56" s="124">
        <v>40</v>
      </c>
      <c r="C56" s="125">
        <f t="shared" si="4"/>
        <v>14382.050000000005</v>
      </c>
      <c r="D56" s="126">
        <f t="shared" si="0"/>
        <v>39.549999999999997</v>
      </c>
      <c r="E56" s="126">
        <f t="shared" si="5"/>
        <v>73.89</v>
      </c>
      <c r="F56" s="126">
        <f t="shared" si="2"/>
        <v>113.44</v>
      </c>
      <c r="G56" s="126">
        <f t="shared" si="1"/>
        <v>14308.160000000005</v>
      </c>
    </row>
    <row r="57" spans="1:7" x14ac:dyDescent="0.25">
      <c r="A57" s="123">
        <f t="shared" si="3"/>
        <v>45962</v>
      </c>
      <c r="B57" s="124">
        <v>41</v>
      </c>
      <c r="C57" s="125">
        <f t="shared" si="4"/>
        <v>14308.160000000005</v>
      </c>
      <c r="D57" s="126">
        <f t="shared" si="0"/>
        <v>39.35</v>
      </c>
      <c r="E57" s="126">
        <f t="shared" si="5"/>
        <v>74.09</v>
      </c>
      <c r="F57" s="126">
        <f t="shared" si="2"/>
        <v>113.44</v>
      </c>
      <c r="G57" s="126">
        <f t="shared" si="1"/>
        <v>14234.070000000005</v>
      </c>
    </row>
    <row r="58" spans="1:7" x14ac:dyDescent="0.25">
      <c r="A58" s="123">
        <f t="shared" si="3"/>
        <v>45992</v>
      </c>
      <c r="B58" s="124">
        <v>42</v>
      </c>
      <c r="C58" s="125">
        <f t="shared" si="4"/>
        <v>14234.070000000005</v>
      </c>
      <c r="D58" s="126">
        <f t="shared" si="0"/>
        <v>39.14</v>
      </c>
      <c r="E58" s="126">
        <f t="shared" si="5"/>
        <v>74.3</v>
      </c>
      <c r="F58" s="126">
        <f t="shared" si="2"/>
        <v>113.44</v>
      </c>
      <c r="G58" s="126">
        <f t="shared" si="1"/>
        <v>14159.770000000006</v>
      </c>
    </row>
    <row r="59" spans="1:7" x14ac:dyDescent="0.25">
      <c r="A59" s="123">
        <f t="shared" si="3"/>
        <v>46023</v>
      </c>
      <c r="B59" s="124">
        <v>43</v>
      </c>
      <c r="C59" s="125">
        <f t="shared" si="4"/>
        <v>14159.770000000006</v>
      </c>
      <c r="D59" s="126">
        <f t="shared" si="0"/>
        <v>38.94</v>
      </c>
      <c r="E59" s="126">
        <f t="shared" si="5"/>
        <v>74.5</v>
      </c>
      <c r="F59" s="126">
        <f t="shared" si="2"/>
        <v>113.44</v>
      </c>
      <c r="G59" s="126">
        <f t="shared" si="1"/>
        <v>14085.270000000006</v>
      </c>
    </row>
    <row r="60" spans="1:7" x14ac:dyDescent="0.25">
      <c r="A60" s="123">
        <f t="shared" si="3"/>
        <v>46054</v>
      </c>
      <c r="B60" s="124">
        <v>44</v>
      </c>
      <c r="C60" s="125">
        <f t="shared" si="4"/>
        <v>14085.270000000006</v>
      </c>
      <c r="D60" s="126">
        <f t="shared" si="0"/>
        <v>38.729999999999997</v>
      </c>
      <c r="E60" s="126">
        <f t="shared" si="5"/>
        <v>74.710000000000008</v>
      </c>
      <c r="F60" s="126">
        <f t="shared" si="2"/>
        <v>113.44</v>
      </c>
      <c r="G60" s="126">
        <f t="shared" si="1"/>
        <v>14010.560000000007</v>
      </c>
    </row>
    <row r="61" spans="1:7" x14ac:dyDescent="0.25">
      <c r="A61" s="123">
        <f t="shared" si="3"/>
        <v>46082</v>
      </c>
      <c r="B61" s="124">
        <v>45</v>
      </c>
      <c r="C61" s="125">
        <f t="shared" si="4"/>
        <v>14010.560000000007</v>
      </c>
      <c r="D61" s="126">
        <f t="shared" si="0"/>
        <v>38.53</v>
      </c>
      <c r="E61" s="126">
        <f t="shared" si="5"/>
        <v>74.91</v>
      </c>
      <c r="F61" s="126">
        <f t="shared" si="2"/>
        <v>113.44</v>
      </c>
      <c r="G61" s="126">
        <f t="shared" si="1"/>
        <v>13935.650000000007</v>
      </c>
    </row>
    <row r="62" spans="1:7" x14ac:dyDescent="0.25">
      <c r="A62" s="123">
        <f t="shared" si="3"/>
        <v>46113</v>
      </c>
      <c r="B62" s="124">
        <v>46</v>
      </c>
      <c r="C62" s="125">
        <f t="shared" si="4"/>
        <v>13935.650000000007</v>
      </c>
      <c r="D62" s="126">
        <f t="shared" si="0"/>
        <v>38.32</v>
      </c>
      <c r="E62" s="126">
        <f t="shared" si="5"/>
        <v>75.12</v>
      </c>
      <c r="F62" s="126">
        <f t="shared" si="2"/>
        <v>113.44</v>
      </c>
      <c r="G62" s="126">
        <f t="shared" si="1"/>
        <v>13860.530000000006</v>
      </c>
    </row>
    <row r="63" spans="1:7" x14ac:dyDescent="0.25">
      <c r="A63" s="123">
        <f t="shared" si="3"/>
        <v>46143</v>
      </c>
      <c r="B63" s="124">
        <v>47</v>
      </c>
      <c r="C63" s="125">
        <f t="shared" si="4"/>
        <v>13860.530000000006</v>
      </c>
      <c r="D63" s="126">
        <f t="shared" si="0"/>
        <v>38.119999999999997</v>
      </c>
      <c r="E63" s="126">
        <f t="shared" si="5"/>
        <v>75.319999999999993</v>
      </c>
      <c r="F63" s="126">
        <f t="shared" si="2"/>
        <v>113.44</v>
      </c>
      <c r="G63" s="126">
        <f t="shared" si="1"/>
        <v>13785.210000000006</v>
      </c>
    </row>
    <row r="64" spans="1:7" x14ac:dyDescent="0.25">
      <c r="A64" s="123">
        <f t="shared" si="3"/>
        <v>46174</v>
      </c>
      <c r="B64" s="124">
        <v>48</v>
      </c>
      <c r="C64" s="125">
        <f t="shared" si="4"/>
        <v>13785.210000000006</v>
      </c>
      <c r="D64" s="126">
        <f t="shared" si="0"/>
        <v>37.909999999999997</v>
      </c>
      <c r="E64" s="126">
        <f t="shared" si="5"/>
        <v>75.53</v>
      </c>
      <c r="F64" s="126">
        <f t="shared" si="2"/>
        <v>113.44</v>
      </c>
      <c r="G64" s="126">
        <f t="shared" si="1"/>
        <v>13709.680000000006</v>
      </c>
    </row>
    <row r="65" spans="1:7" x14ac:dyDescent="0.25">
      <c r="A65" s="123">
        <f t="shared" si="3"/>
        <v>46204</v>
      </c>
      <c r="B65" s="124">
        <v>49</v>
      </c>
      <c r="C65" s="125">
        <f t="shared" si="4"/>
        <v>13709.680000000006</v>
      </c>
      <c r="D65" s="126">
        <f t="shared" si="0"/>
        <v>37.700000000000003</v>
      </c>
      <c r="E65" s="126">
        <f t="shared" si="5"/>
        <v>75.739999999999995</v>
      </c>
      <c r="F65" s="126">
        <f t="shared" si="2"/>
        <v>113.44</v>
      </c>
      <c r="G65" s="126">
        <f t="shared" si="1"/>
        <v>13633.940000000006</v>
      </c>
    </row>
    <row r="66" spans="1:7" x14ac:dyDescent="0.25">
      <c r="A66" s="123">
        <f t="shared" si="3"/>
        <v>46235</v>
      </c>
      <c r="B66" s="124">
        <v>50</v>
      </c>
      <c r="C66" s="125">
        <f t="shared" si="4"/>
        <v>13633.940000000006</v>
      </c>
      <c r="D66" s="126">
        <f t="shared" si="0"/>
        <v>37.49</v>
      </c>
      <c r="E66" s="126">
        <f t="shared" si="5"/>
        <v>75.949999999999989</v>
      </c>
      <c r="F66" s="126">
        <f t="shared" si="2"/>
        <v>113.44</v>
      </c>
      <c r="G66" s="126">
        <f t="shared" si="1"/>
        <v>13557.990000000005</v>
      </c>
    </row>
    <row r="67" spans="1:7" x14ac:dyDescent="0.25">
      <c r="A67" s="123">
        <f t="shared" si="3"/>
        <v>46266</v>
      </c>
      <c r="B67" s="124">
        <v>51</v>
      </c>
      <c r="C67" s="125">
        <f t="shared" si="4"/>
        <v>13557.990000000005</v>
      </c>
      <c r="D67" s="126">
        <f t="shared" si="0"/>
        <v>37.28</v>
      </c>
      <c r="E67" s="126">
        <f t="shared" si="5"/>
        <v>76.16</v>
      </c>
      <c r="F67" s="126">
        <f t="shared" si="2"/>
        <v>113.44</v>
      </c>
      <c r="G67" s="126">
        <f t="shared" si="1"/>
        <v>13481.830000000005</v>
      </c>
    </row>
    <row r="68" spans="1:7" x14ac:dyDescent="0.25">
      <c r="A68" s="123">
        <f t="shared" si="3"/>
        <v>46296</v>
      </c>
      <c r="B68" s="124">
        <v>52</v>
      </c>
      <c r="C68" s="125">
        <f t="shared" si="4"/>
        <v>13481.830000000005</v>
      </c>
      <c r="D68" s="126">
        <f t="shared" si="0"/>
        <v>37.08</v>
      </c>
      <c r="E68" s="126">
        <f t="shared" si="5"/>
        <v>76.36</v>
      </c>
      <c r="F68" s="126">
        <f t="shared" si="2"/>
        <v>113.44</v>
      </c>
      <c r="G68" s="126">
        <f t="shared" si="1"/>
        <v>13405.470000000005</v>
      </c>
    </row>
    <row r="69" spans="1:7" x14ac:dyDescent="0.25">
      <c r="A69" s="123">
        <f t="shared" si="3"/>
        <v>46327</v>
      </c>
      <c r="B69" s="124">
        <v>53</v>
      </c>
      <c r="C69" s="125">
        <f t="shared" si="4"/>
        <v>13405.470000000005</v>
      </c>
      <c r="D69" s="126">
        <f t="shared" si="0"/>
        <v>36.869999999999997</v>
      </c>
      <c r="E69" s="126">
        <f t="shared" si="5"/>
        <v>76.569999999999993</v>
      </c>
      <c r="F69" s="126">
        <f t="shared" si="2"/>
        <v>113.44</v>
      </c>
      <c r="G69" s="126">
        <f t="shared" si="1"/>
        <v>13328.900000000005</v>
      </c>
    </row>
    <row r="70" spans="1:7" x14ac:dyDescent="0.25">
      <c r="A70" s="123">
        <f t="shared" si="3"/>
        <v>46357</v>
      </c>
      <c r="B70" s="124">
        <v>54</v>
      </c>
      <c r="C70" s="125">
        <f t="shared" si="4"/>
        <v>13328.900000000005</v>
      </c>
      <c r="D70" s="126">
        <f t="shared" si="0"/>
        <v>36.65</v>
      </c>
      <c r="E70" s="126">
        <f t="shared" si="5"/>
        <v>76.789999999999992</v>
      </c>
      <c r="F70" s="126">
        <f t="shared" si="2"/>
        <v>113.44</v>
      </c>
      <c r="G70" s="126">
        <f t="shared" si="1"/>
        <v>13252.110000000004</v>
      </c>
    </row>
    <row r="71" spans="1:7" x14ac:dyDescent="0.25">
      <c r="A71" s="123">
        <f t="shared" si="3"/>
        <v>46388</v>
      </c>
      <c r="B71" s="124">
        <v>55</v>
      </c>
      <c r="C71" s="125">
        <f t="shared" si="4"/>
        <v>13252.110000000004</v>
      </c>
      <c r="D71" s="126">
        <f t="shared" si="0"/>
        <v>36.44</v>
      </c>
      <c r="E71" s="126">
        <f t="shared" si="5"/>
        <v>77</v>
      </c>
      <c r="F71" s="126">
        <f t="shared" si="2"/>
        <v>113.44</v>
      </c>
      <c r="G71" s="126">
        <f t="shared" si="1"/>
        <v>13175.110000000004</v>
      </c>
    </row>
    <row r="72" spans="1:7" x14ac:dyDescent="0.25">
      <c r="A72" s="123">
        <f t="shared" si="3"/>
        <v>46419</v>
      </c>
      <c r="B72" s="124">
        <v>56</v>
      </c>
      <c r="C72" s="125">
        <f t="shared" si="4"/>
        <v>13175.110000000004</v>
      </c>
      <c r="D72" s="126">
        <f t="shared" si="0"/>
        <v>36.229999999999997</v>
      </c>
      <c r="E72" s="126">
        <f t="shared" si="5"/>
        <v>77.210000000000008</v>
      </c>
      <c r="F72" s="126">
        <f t="shared" si="2"/>
        <v>113.44</v>
      </c>
      <c r="G72" s="126">
        <f t="shared" si="1"/>
        <v>13097.900000000005</v>
      </c>
    </row>
    <row r="73" spans="1:7" x14ac:dyDescent="0.25">
      <c r="A73" s="123">
        <f t="shared" si="3"/>
        <v>46447</v>
      </c>
      <c r="B73" s="124">
        <v>57</v>
      </c>
      <c r="C73" s="125">
        <f t="shared" si="4"/>
        <v>13097.900000000005</v>
      </c>
      <c r="D73" s="126">
        <f t="shared" si="0"/>
        <v>36.020000000000003</v>
      </c>
      <c r="E73" s="126">
        <f t="shared" si="5"/>
        <v>77.419999999999987</v>
      </c>
      <c r="F73" s="126">
        <f t="shared" si="2"/>
        <v>113.44</v>
      </c>
      <c r="G73" s="126">
        <f t="shared" si="1"/>
        <v>13020.480000000005</v>
      </c>
    </row>
    <row r="74" spans="1:7" x14ac:dyDescent="0.25">
      <c r="A74" s="123">
        <f t="shared" si="3"/>
        <v>46478</v>
      </c>
      <c r="B74" s="124">
        <v>58</v>
      </c>
      <c r="C74" s="125">
        <f t="shared" si="4"/>
        <v>13020.480000000005</v>
      </c>
      <c r="D74" s="126">
        <f t="shared" si="0"/>
        <v>35.81</v>
      </c>
      <c r="E74" s="126">
        <f t="shared" si="5"/>
        <v>77.63</v>
      </c>
      <c r="F74" s="126">
        <f t="shared" si="2"/>
        <v>113.44</v>
      </c>
      <c r="G74" s="126">
        <f t="shared" si="1"/>
        <v>12942.850000000006</v>
      </c>
    </row>
    <row r="75" spans="1:7" x14ac:dyDescent="0.25">
      <c r="A75" s="123">
        <f t="shared" si="3"/>
        <v>46508</v>
      </c>
      <c r="B75" s="124">
        <v>59</v>
      </c>
      <c r="C75" s="125">
        <f t="shared" si="4"/>
        <v>12942.850000000006</v>
      </c>
      <c r="D75" s="126">
        <f t="shared" si="0"/>
        <v>35.590000000000003</v>
      </c>
      <c r="E75" s="126">
        <f t="shared" si="5"/>
        <v>77.849999999999994</v>
      </c>
      <c r="F75" s="126">
        <f t="shared" si="2"/>
        <v>113.44</v>
      </c>
      <c r="G75" s="126">
        <f t="shared" si="1"/>
        <v>12865.000000000005</v>
      </c>
    </row>
    <row r="76" spans="1:7" x14ac:dyDescent="0.25">
      <c r="A76" s="123">
        <f t="shared" si="3"/>
        <v>46539</v>
      </c>
      <c r="B76" s="124">
        <v>60</v>
      </c>
      <c r="C76" s="125">
        <f>G75</f>
        <v>12865.000000000005</v>
      </c>
      <c r="D76" s="126">
        <f>ROUND(C76*$E$13/12,2)</f>
        <v>35.380000000000003</v>
      </c>
      <c r="E76" s="126">
        <f>F76-D76</f>
        <v>78.06</v>
      </c>
      <c r="F76" s="126">
        <f t="shared" si="2"/>
        <v>113.44</v>
      </c>
      <c r="G76" s="126">
        <f>C76-E76</f>
        <v>12786.940000000006</v>
      </c>
    </row>
    <row r="77" spans="1:7" x14ac:dyDescent="0.25">
      <c r="A77" s="123">
        <f t="shared" si="3"/>
        <v>46569</v>
      </c>
      <c r="B77" s="124">
        <v>61</v>
      </c>
      <c r="C77" s="125">
        <f t="shared" ref="C77:C126" si="6">G76</f>
        <v>12786.940000000006</v>
      </c>
      <c r="D77" s="126">
        <f t="shared" ref="D77:D126" si="7">ROUND(C77*$E$13/12,2)</f>
        <v>35.159999999999997</v>
      </c>
      <c r="E77" s="126">
        <f t="shared" ref="E77:E126" si="8">F77-D77</f>
        <v>78.28</v>
      </c>
      <c r="F77" s="126">
        <f t="shared" si="2"/>
        <v>113.44</v>
      </c>
      <c r="G77" s="126">
        <f t="shared" ref="G77:G126" si="9">C77-E77</f>
        <v>12708.660000000005</v>
      </c>
    </row>
    <row r="78" spans="1:7" x14ac:dyDescent="0.25">
      <c r="A78" s="123">
        <f t="shared" si="3"/>
        <v>46600</v>
      </c>
      <c r="B78" s="124">
        <v>62</v>
      </c>
      <c r="C78" s="125">
        <f t="shared" si="6"/>
        <v>12708.660000000005</v>
      </c>
      <c r="D78" s="126">
        <f t="shared" si="7"/>
        <v>34.950000000000003</v>
      </c>
      <c r="E78" s="126">
        <f t="shared" si="8"/>
        <v>78.489999999999995</v>
      </c>
      <c r="F78" s="126">
        <f t="shared" si="2"/>
        <v>113.44</v>
      </c>
      <c r="G78" s="126">
        <f t="shared" si="9"/>
        <v>12630.170000000006</v>
      </c>
    </row>
    <row r="79" spans="1:7" x14ac:dyDescent="0.25">
      <c r="A79" s="123">
        <f t="shared" si="3"/>
        <v>46631</v>
      </c>
      <c r="B79" s="124">
        <v>63</v>
      </c>
      <c r="C79" s="125">
        <f t="shared" si="6"/>
        <v>12630.170000000006</v>
      </c>
      <c r="D79" s="126">
        <f t="shared" si="7"/>
        <v>34.729999999999997</v>
      </c>
      <c r="E79" s="126">
        <f t="shared" si="8"/>
        <v>78.710000000000008</v>
      </c>
      <c r="F79" s="126">
        <f t="shared" si="2"/>
        <v>113.44</v>
      </c>
      <c r="G79" s="126">
        <f t="shared" si="9"/>
        <v>12551.460000000006</v>
      </c>
    </row>
    <row r="80" spans="1:7" x14ac:dyDescent="0.25">
      <c r="A80" s="123">
        <f t="shared" si="3"/>
        <v>46661</v>
      </c>
      <c r="B80" s="124">
        <v>64</v>
      </c>
      <c r="C80" s="125">
        <f t="shared" si="6"/>
        <v>12551.460000000006</v>
      </c>
      <c r="D80" s="126">
        <f t="shared" si="7"/>
        <v>34.520000000000003</v>
      </c>
      <c r="E80" s="126">
        <f t="shared" si="8"/>
        <v>78.919999999999987</v>
      </c>
      <c r="F80" s="126">
        <f t="shared" si="2"/>
        <v>113.44</v>
      </c>
      <c r="G80" s="126">
        <f t="shared" si="9"/>
        <v>12472.540000000006</v>
      </c>
    </row>
    <row r="81" spans="1:7" x14ac:dyDescent="0.25">
      <c r="A81" s="123">
        <f t="shared" si="3"/>
        <v>46692</v>
      </c>
      <c r="B81" s="124">
        <v>65</v>
      </c>
      <c r="C81" s="125">
        <f t="shared" si="6"/>
        <v>12472.540000000006</v>
      </c>
      <c r="D81" s="126">
        <f t="shared" si="7"/>
        <v>34.299999999999997</v>
      </c>
      <c r="E81" s="126">
        <f t="shared" si="8"/>
        <v>79.14</v>
      </c>
      <c r="F81" s="126">
        <f t="shared" si="2"/>
        <v>113.44</v>
      </c>
      <c r="G81" s="126">
        <f t="shared" si="9"/>
        <v>12393.400000000007</v>
      </c>
    </row>
    <row r="82" spans="1:7" x14ac:dyDescent="0.25">
      <c r="A82" s="123">
        <f t="shared" si="3"/>
        <v>46722</v>
      </c>
      <c r="B82" s="124">
        <v>66</v>
      </c>
      <c r="C82" s="125">
        <f t="shared" si="6"/>
        <v>12393.400000000007</v>
      </c>
      <c r="D82" s="126">
        <f t="shared" si="7"/>
        <v>34.08</v>
      </c>
      <c r="E82" s="126">
        <f t="shared" si="8"/>
        <v>79.36</v>
      </c>
      <c r="F82" s="126">
        <f t="shared" si="2"/>
        <v>113.44</v>
      </c>
      <c r="G82" s="126">
        <f t="shared" si="9"/>
        <v>12314.040000000006</v>
      </c>
    </row>
    <row r="83" spans="1:7" x14ac:dyDescent="0.25">
      <c r="A83" s="123">
        <f t="shared" si="3"/>
        <v>46753</v>
      </c>
      <c r="B83" s="124">
        <v>67</v>
      </c>
      <c r="C83" s="125">
        <f t="shared" si="6"/>
        <v>12314.040000000006</v>
      </c>
      <c r="D83" s="126">
        <f t="shared" si="7"/>
        <v>33.86</v>
      </c>
      <c r="E83" s="126">
        <f t="shared" si="8"/>
        <v>79.58</v>
      </c>
      <c r="F83" s="126">
        <f t="shared" ref="F83:F126" si="10">F82</f>
        <v>113.44</v>
      </c>
      <c r="G83" s="126">
        <f t="shared" si="9"/>
        <v>12234.460000000006</v>
      </c>
    </row>
    <row r="84" spans="1:7" x14ac:dyDescent="0.25">
      <c r="A84" s="123">
        <f t="shared" ref="A84:A126" si="11">EDATE(A83,1)</f>
        <v>46784</v>
      </c>
      <c r="B84" s="124">
        <v>68</v>
      </c>
      <c r="C84" s="125">
        <f t="shared" si="6"/>
        <v>12234.460000000006</v>
      </c>
      <c r="D84" s="126">
        <f t="shared" si="7"/>
        <v>33.64</v>
      </c>
      <c r="E84" s="126">
        <f t="shared" si="8"/>
        <v>79.8</v>
      </c>
      <c r="F84" s="126">
        <f t="shared" si="10"/>
        <v>113.44</v>
      </c>
      <c r="G84" s="126">
        <f t="shared" si="9"/>
        <v>12154.660000000007</v>
      </c>
    </row>
    <row r="85" spans="1:7" x14ac:dyDescent="0.25">
      <c r="A85" s="123">
        <f t="shared" si="11"/>
        <v>46813</v>
      </c>
      <c r="B85" s="124">
        <v>69</v>
      </c>
      <c r="C85" s="125">
        <f t="shared" si="6"/>
        <v>12154.660000000007</v>
      </c>
      <c r="D85" s="126">
        <f t="shared" si="7"/>
        <v>33.43</v>
      </c>
      <c r="E85" s="126">
        <f t="shared" si="8"/>
        <v>80.009999999999991</v>
      </c>
      <c r="F85" s="126">
        <f t="shared" si="10"/>
        <v>113.44</v>
      </c>
      <c r="G85" s="126">
        <f t="shared" si="9"/>
        <v>12074.650000000007</v>
      </c>
    </row>
    <row r="86" spans="1:7" x14ac:dyDescent="0.25">
      <c r="A86" s="123">
        <f t="shared" si="11"/>
        <v>46844</v>
      </c>
      <c r="B86" s="124">
        <v>70</v>
      </c>
      <c r="C86" s="125">
        <f t="shared" si="6"/>
        <v>12074.650000000007</v>
      </c>
      <c r="D86" s="126">
        <f t="shared" si="7"/>
        <v>33.21</v>
      </c>
      <c r="E86" s="126">
        <f t="shared" si="8"/>
        <v>80.22999999999999</v>
      </c>
      <c r="F86" s="126">
        <f t="shared" si="10"/>
        <v>113.44</v>
      </c>
      <c r="G86" s="126">
        <f t="shared" si="9"/>
        <v>11994.420000000007</v>
      </c>
    </row>
    <row r="87" spans="1:7" x14ac:dyDescent="0.25">
      <c r="A87" s="123">
        <f t="shared" si="11"/>
        <v>46874</v>
      </c>
      <c r="B87" s="124">
        <v>71</v>
      </c>
      <c r="C87" s="125">
        <f t="shared" si="6"/>
        <v>11994.420000000007</v>
      </c>
      <c r="D87" s="126">
        <f t="shared" si="7"/>
        <v>32.979999999999997</v>
      </c>
      <c r="E87" s="126">
        <f t="shared" si="8"/>
        <v>80.460000000000008</v>
      </c>
      <c r="F87" s="126">
        <f t="shared" si="10"/>
        <v>113.44</v>
      </c>
      <c r="G87" s="126">
        <f t="shared" si="9"/>
        <v>11913.960000000008</v>
      </c>
    </row>
    <row r="88" spans="1:7" x14ac:dyDescent="0.25">
      <c r="A88" s="123">
        <f t="shared" si="11"/>
        <v>46905</v>
      </c>
      <c r="B88" s="124">
        <v>72</v>
      </c>
      <c r="C88" s="125">
        <f t="shared" si="6"/>
        <v>11913.960000000008</v>
      </c>
      <c r="D88" s="126">
        <f t="shared" si="7"/>
        <v>32.76</v>
      </c>
      <c r="E88" s="126">
        <f t="shared" si="8"/>
        <v>80.680000000000007</v>
      </c>
      <c r="F88" s="126">
        <f t="shared" si="10"/>
        <v>113.44</v>
      </c>
      <c r="G88" s="126">
        <f t="shared" si="9"/>
        <v>11833.280000000008</v>
      </c>
    </row>
    <row r="89" spans="1:7" x14ac:dyDescent="0.25">
      <c r="A89" s="123">
        <f t="shared" si="11"/>
        <v>46935</v>
      </c>
      <c r="B89" s="124">
        <v>73</v>
      </c>
      <c r="C89" s="125">
        <f t="shared" si="6"/>
        <v>11833.280000000008</v>
      </c>
      <c r="D89" s="126">
        <f t="shared" si="7"/>
        <v>32.54</v>
      </c>
      <c r="E89" s="126">
        <f t="shared" si="8"/>
        <v>80.900000000000006</v>
      </c>
      <c r="F89" s="126">
        <f t="shared" si="10"/>
        <v>113.44</v>
      </c>
      <c r="G89" s="126">
        <f t="shared" si="9"/>
        <v>11752.380000000008</v>
      </c>
    </row>
    <row r="90" spans="1:7" x14ac:dyDescent="0.25">
      <c r="A90" s="123">
        <f t="shared" si="11"/>
        <v>46966</v>
      </c>
      <c r="B90" s="124">
        <v>74</v>
      </c>
      <c r="C90" s="125">
        <f t="shared" si="6"/>
        <v>11752.380000000008</v>
      </c>
      <c r="D90" s="126">
        <f t="shared" si="7"/>
        <v>32.32</v>
      </c>
      <c r="E90" s="126">
        <f t="shared" si="8"/>
        <v>81.12</v>
      </c>
      <c r="F90" s="126">
        <f t="shared" si="10"/>
        <v>113.44</v>
      </c>
      <c r="G90" s="126">
        <f t="shared" si="9"/>
        <v>11671.260000000007</v>
      </c>
    </row>
    <row r="91" spans="1:7" x14ac:dyDescent="0.25">
      <c r="A91" s="123">
        <f t="shared" si="11"/>
        <v>46997</v>
      </c>
      <c r="B91" s="124">
        <v>75</v>
      </c>
      <c r="C91" s="125">
        <f t="shared" si="6"/>
        <v>11671.260000000007</v>
      </c>
      <c r="D91" s="126">
        <f t="shared" si="7"/>
        <v>32.1</v>
      </c>
      <c r="E91" s="126">
        <f t="shared" si="8"/>
        <v>81.34</v>
      </c>
      <c r="F91" s="126">
        <f t="shared" si="10"/>
        <v>113.44</v>
      </c>
      <c r="G91" s="126">
        <f t="shared" si="9"/>
        <v>11589.920000000007</v>
      </c>
    </row>
    <row r="92" spans="1:7" x14ac:dyDescent="0.25">
      <c r="A92" s="123">
        <f t="shared" si="11"/>
        <v>47027</v>
      </c>
      <c r="B92" s="124">
        <v>76</v>
      </c>
      <c r="C92" s="125">
        <f t="shared" si="6"/>
        <v>11589.920000000007</v>
      </c>
      <c r="D92" s="126">
        <f t="shared" si="7"/>
        <v>31.87</v>
      </c>
      <c r="E92" s="126">
        <f t="shared" si="8"/>
        <v>81.569999999999993</v>
      </c>
      <c r="F92" s="126">
        <f t="shared" si="10"/>
        <v>113.44</v>
      </c>
      <c r="G92" s="126">
        <f t="shared" si="9"/>
        <v>11508.350000000008</v>
      </c>
    </row>
    <row r="93" spans="1:7" x14ac:dyDescent="0.25">
      <c r="A93" s="123">
        <f t="shared" si="11"/>
        <v>47058</v>
      </c>
      <c r="B93" s="124">
        <v>77</v>
      </c>
      <c r="C93" s="125">
        <f t="shared" si="6"/>
        <v>11508.350000000008</v>
      </c>
      <c r="D93" s="126">
        <f t="shared" si="7"/>
        <v>31.65</v>
      </c>
      <c r="E93" s="126">
        <f t="shared" si="8"/>
        <v>81.789999999999992</v>
      </c>
      <c r="F93" s="126">
        <f t="shared" si="10"/>
        <v>113.44</v>
      </c>
      <c r="G93" s="126">
        <f t="shared" si="9"/>
        <v>11426.560000000007</v>
      </c>
    </row>
    <row r="94" spans="1:7" x14ac:dyDescent="0.25">
      <c r="A94" s="123">
        <f t="shared" si="11"/>
        <v>47088</v>
      </c>
      <c r="B94" s="124">
        <v>78</v>
      </c>
      <c r="C94" s="125">
        <f t="shared" si="6"/>
        <v>11426.560000000007</v>
      </c>
      <c r="D94" s="126">
        <f t="shared" si="7"/>
        <v>31.42</v>
      </c>
      <c r="E94" s="126">
        <f t="shared" si="8"/>
        <v>82.02</v>
      </c>
      <c r="F94" s="126">
        <f t="shared" si="10"/>
        <v>113.44</v>
      </c>
      <c r="G94" s="126">
        <f t="shared" si="9"/>
        <v>11344.540000000006</v>
      </c>
    </row>
    <row r="95" spans="1:7" x14ac:dyDescent="0.25">
      <c r="A95" s="123">
        <f t="shared" si="11"/>
        <v>47119</v>
      </c>
      <c r="B95" s="124">
        <v>79</v>
      </c>
      <c r="C95" s="125">
        <f t="shared" si="6"/>
        <v>11344.540000000006</v>
      </c>
      <c r="D95" s="126">
        <f t="shared" si="7"/>
        <v>31.2</v>
      </c>
      <c r="E95" s="126">
        <f t="shared" si="8"/>
        <v>82.24</v>
      </c>
      <c r="F95" s="126">
        <f t="shared" si="10"/>
        <v>113.44</v>
      </c>
      <c r="G95" s="126">
        <f t="shared" si="9"/>
        <v>11262.300000000007</v>
      </c>
    </row>
    <row r="96" spans="1:7" x14ac:dyDescent="0.25">
      <c r="A96" s="123">
        <f t="shared" si="11"/>
        <v>47150</v>
      </c>
      <c r="B96" s="124">
        <v>80</v>
      </c>
      <c r="C96" s="125">
        <f t="shared" si="6"/>
        <v>11262.300000000007</v>
      </c>
      <c r="D96" s="126">
        <f t="shared" si="7"/>
        <v>30.97</v>
      </c>
      <c r="E96" s="126">
        <f t="shared" si="8"/>
        <v>82.47</v>
      </c>
      <c r="F96" s="126">
        <f t="shared" si="10"/>
        <v>113.44</v>
      </c>
      <c r="G96" s="126">
        <f t="shared" si="9"/>
        <v>11179.830000000007</v>
      </c>
    </row>
    <row r="97" spans="1:7" x14ac:dyDescent="0.25">
      <c r="A97" s="123">
        <f t="shared" si="11"/>
        <v>47178</v>
      </c>
      <c r="B97" s="124">
        <v>81</v>
      </c>
      <c r="C97" s="125">
        <f t="shared" si="6"/>
        <v>11179.830000000007</v>
      </c>
      <c r="D97" s="126">
        <f t="shared" si="7"/>
        <v>30.74</v>
      </c>
      <c r="E97" s="126">
        <f t="shared" si="8"/>
        <v>82.7</v>
      </c>
      <c r="F97" s="126">
        <f t="shared" si="10"/>
        <v>113.44</v>
      </c>
      <c r="G97" s="126">
        <f t="shared" si="9"/>
        <v>11097.130000000006</v>
      </c>
    </row>
    <row r="98" spans="1:7" x14ac:dyDescent="0.25">
      <c r="A98" s="123">
        <f t="shared" si="11"/>
        <v>47209</v>
      </c>
      <c r="B98" s="124">
        <v>82</v>
      </c>
      <c r="C98" s="125">
        <f t="shared" si="6"/>
        <v>11097.130000000006</v>
      </c>
      <c r="D98" s="126">
        <f t="shared" si="7"/>
        <v>30.52</v>
      </c>
      <c r="E98" s="126">
        <f t="shared" si="8"/>
        <v>82.92</v>
      </c>
      <c r="F98" s="126">
        <f t="shared" si="10"/>
        <v>113.44</v>
      </c>
      <c r="G98" s="126">
        <f t="shared" si="9"/>
        <v>11014.210000000006</v>
      </c>
    </row>
    <row r="99" spans="1:7" x14ac:dyDescent="0.25">
      <c r="A99" s="123">
        <f t="shared" si="11"/>
        <v>47239</v>
      </c>
      <c r="B99" s="124">
        <v>83</v>
      </c>
      <c r="C99" s="125">
        <f t="shared" si="6"/>
        <v>11014.210000000006</v>
      </c>
      <c r="D99" s="126">
        <f t="shared" si="7"/>
        <v>30.29</v>
      </c>
      <c r="E99" s="126">
        <f t="shared" si="8"/>
        <v>83.15</v>
      </c>
      <c r="F99" s="126">
        <f t="shared" si="10"/>
        <v>113.44</v>
      </c>
      <c r="G99" s="126">
        <f t="shared" si="9"/>
        <v>10931.060000000007</v>
      </c>
    </row>
    <row r="100" spans="1:7" x14ac:dyDescent="0.25">
      <c r="A100" s="123">
        <f t="shared" si="11"/>
        <v>47270</v>
      </c>
      <c r="B100" s="124">
        <v>84</v>
      </c>
      <c r="C100" s="125">
        <f t="shared" si="6"/>
        <v>10931.060000000007</v>
      </c>
      <c r="D100" s="126">
        <f t="shared" si="7"/>
        <v>30.06</v>
      </c>
      <c r="E100" s="126">
        <f t="shared" si="8"/>
        <v>83.38</v>
      </c>
      <c r="F100" s="126">
        <f t="shared" si="10"/>
        <v>113.44</v>
      </c>
      <c r="G100" s="126">
        <f t="shared" si="9"/>
        <v>10847.680000000008</v>
      </c>
    </row>
    <row r="101" spans="1:7" x14ac:dyDescent="0.25">
      <c r="A101" s="123">
        <f t="shared" si="11"/>
        <v>47300</v>
      </c>
      <c r="B101" s="124">
        <v>85</v>
      </c>
      <c r="C101" s="125">
        <f t="shared" si="6"/>
        <v>10847.680000000008</v>
      </c>
      <c r="D101" s="126">
        <f t="shared" si="7"/>
        <v>29.83</v>
      </c>
      <c r="E101" s="126">
        <f t="shared" si="8"/>
        <v>83.61</v>
      </c>
      <c r="F101" s="126">
        <f t="shared" si="10"/>
        <v>113.44</v>
      </c>
      <c r="G101" s="126">
        <f t="shared" si="9"/>
        <v>10764.070000000007</v>
      </c>
    </row>
    <row r="102" spans="1:7" x14ac:dyDescent="0.25">
      <c r="A102" s="123">
        <f t="shared" si="11"/>
        <v>47331</v>
      </c>
      <c r="B102" s="124">
        <v>86</v>
      </c>
      <c r="C102" s="125">
        <f t="shared" si="6"/>
        <v>10764.070000000007</v>
      </c>
      <c r="D102" s="126">
        <f t="shared" si="7"/>
        <v>29.6</v>
      </c>
      <c r="E102" s="126">
        <f t="shared" si="8"/>
        <v>83.84</v>
      </c>
      <c r="F102" s="126">
        <f t="shared" si="10"/>
        <v>113.44</v>
      </c>
      <c r="G102" s="126">
        <f t="shared" si="9"/>
        <v>10680.230000000007</v>
      </c>
    </row>
    <row r="103" spans="1:7" x14ac:dyDescent="0.25">
      <c r="A103" s="123">
        <f t="shared" si="11"/>
        <v>47362</v>
      </c>
      <c r="B103" s="124">
        <v>87</v>
      </c>
      <c r="C103" s="125">
        <f t="shared" si="6"/>
        <v>10680.230000000007</v>
      </c>
      <c r="D103" s="126">
        <f t="shared" si="7"/>
        <v>29.37</v>
      </c>
      <c r="E103" s="126">
        <f t="shared" si="8"/>
        <v>84.07</v>
      </c>
      <c r="F103" s="126">
        <f t="shared" si="10"/>
        <v>113.44</v>
      </c>
      <c r="G103" s="126">
        <f t="shared" si="9"/>
        <v>10596.160000000007</v>
      </c>
    </row>
    <row r="104" spans="1:7" x14ac:dyDescent="0.25">
      <c r="A104" s="123">
        <f t="shared" si="11"/>
        <v>47392</v>
      </c>
      <c r="B104" s="124">
        <v>88</v>
      </c>
      <c r="C104" s="125">
        <f t="shared" si="6"/>
        <v>10596.160000000007</v>
      </c>
      <c r="D104" s="126">
        <f t="shared" si="7"/>
        <v>29.14</v>
      </c>
      <c r="E104" s="126">
        <f t="shared" si="8"/>
        <v>84.3</v>
      </c>
      <c r="F104" s="126">
        <f t="shared" si="10"/>
        <v>113.44</v>
      </c>
      <c r="G104" s="126">
        <f t="shared" si="9"/>
        <v>10511.860000000008</v>
      </c>
    </row>
    <row r="105" spans="1:7" x14ac:dyDescent="0.25">
      <c r="A105" s="123">
        <f t="shared" si="11"/>
        <v>47423</v>
      </c>
      <c r="B105" s="124">
        <v>89</v>
      </c>
      <c r="C105" s="125">
        <f t="shared" si="6"/>
        <v>10511.860000000008</v>
      </c>
      <c r="D105" s="126">
        <f t="shared" si="7"/>
        <v>28.91</v>
      </c>
      <c r="E105" s="126">
        <f t="shared" si="8"/>
        <v>84.53</v>
      </c>
      <c r="F105" s="126">
        <f t="shared" si="10"/>
        <v>113.44</v>
      </c>
      <c r="G105" s="126">
        <f t="shared" si="9"/>
        <v>10427.330000000007</v>
      </c>
    </row>
    <row r="106" spans="1:7" x14ac:dyDescent="0.25">
      <c r="A106" s="123">
        <f t="shared" si="11"/>
        <v>47453</v>
      </c>
      <c r="B106" s="124">
        <v>90</v>
      </c>
      <c r="C106" s="125">
        <f t="shared" si="6"/>
        <v>10427.330000000007</v>
      </c>
      <c r="D106" s="126">
        <f t="shared" si="7"/>
        <v>28.68</v>
      </c>
      <c r="E106" s="126">
        <f t="shared" si="8"/>
        <v>84.759999999999991</v>
      </c>
      <c r="F106" s="126">
        <f t="shared" si="10"/>
        <v>113.44</v>
      </c>
      <c r="G106" s="126">
        <f t="shared" si="9"/>
        <v>10342.570000000007</v>
      </c>
    </row>
    <row r="107" spans="1:7" x14ac:dyDescent="0.25">
      <c r="A107" s="123">
        <f t="shared" si="11"/>
        <v>47484</v>
      </c>
      <c r="B107" s="124">
        <v>91</v>
      </c>
      <c r="C107" s="125">
        <f t="shared" si="6"/>
        <v>10342.570000000007</v>
      </c>
      <c r="D107" s="126">
        <f t="shared" si="7"/>
        <v>28.44</v>
      </c>
      <c r="E107" s="126">
        <f t="shared" si="8"/>
        <v>85</v>
      </c>
      <c r="F107" s="126">
        <f t="shared" si="10"/>
        <v>113.44</v>
      </c>
      <c r="G107" s="126">
        <f t="shared" si="9"/>
        <v>10257.570000000007</v>
      </c>
    </row>
    <row r="108" spans="1:7" x14ac:dyDescent="0.25">
      <c r="A108" s="123">
        <f t="shared" si="11"/>
        <v>47515</v>
      </c>
      <c r="B108" s="124">
        <v>92</v>
      </c>
      <c r="C108" s="125">
        <f t="shared" si="6"/>
        <v>10257.570000000007</v>
      </c>
      <c r="D108" s="126">
        <f t="shared" si="7"/>
        <v>28.21</v>
      </c>
      <c r="E108" s="126">
        <f t="shared" si="8"/>
        <v>85.22999999999999</v>
      </c>
      <c r="F108" s="126">
        <f t="shared" si="10"/>
        <v>113.44</v>
      </c>
      <c r="G108" s="126">
        <f t="shared" si="9"/>
        <v>10172.340000000007</v>
      </c>
    </row>
    <row r="109" spans="1:7" x14ac:dyDescent="0.25">
      <c r="A109" s="123">
        <f t="shared" si="11"/>
        <v>47543</v>
      </c>
      <c r="B109" s="124">
        <v>93</v>
      </c>
      <c r="C109" s="125">
        <f t="shared" si="6"/>
        <v>10172.340000000007</v>
      </c>
      <c r="D109" s="126">
        <f t="shared" si="7"/>
        <v>27.97</v>
      </c>
      <c r="E109" s="126">
        <f t="shared" si="8"/>
        <v>85.47</v>
      </c>
      <c r="F109" s="126">
        <f t="shared" si="10"/>
        <v>113.44</v>
      </c>
      <c r="G109" s="126">
        <f t="shared" si="9"/>
        <v>10086.870000000008</v>
      </c>
    </row>
    <row r="110" spans="1:7" x14ac:dyDescent="0.25">
      <c r="A110" s="123">
        <f t="shared" si="11"/>
        <v>47574</v>
      </c>
      <c r="B110" s="124">
        <v>94</v>
      </c>
      <c r="C110" s="125">
        <f t="shared" si="6"/>
        <v>10086.870000000008</v>
      </c>
      <c r="D110" s="126">
        <f t="shared" si="7"/>
        <v>27.74</v>
      </c>
      <c r="E110" s="126">
        <f t="shared" si="8"/>
        <v>85.7</v>
      </c>
      <c r="F110" s="126">
        <f t="shared" si="10"/>
        <v>113.44</v>
      </c>
      <c r="G110" s="126">
        <f t="shared" si="9"/>
        <v>10001.170000000007</v>
      </c>
    </row>
    <row r="111" spans="1:7" x14ac:dyDescent="0.25">
      <c r="A111" s="123">
        <f t="shared" si="11"/>
        <v>47604</v>
      </c>
      <c r="B111" s="124">
        <v>95</v>
      </c>
      <c r="C111" s="125">
        <f t="shared" si="6"/>
        <v>10001.170000000007</v>
      </c>
      <c r="D111" s="126">
        <f t="shared" si="7"/>
        <v>27.5</v>
      </c>
      <c r="E111" s="126">
        <f t="shared" si="8"/>
        <v>85.94</v>
      </c>
      <c r="F111" s="126">
        <f t="shared" si="10"/>
        <v>113.44</v>
      </c>
      <c r="G111" s="126">
        <f t="shared" si="9"/>
        <v>9915.2300000000068</v>
      </c>
    </row>
    <row r="112" spans="1:7" x14ac:dyDescent="0.25">
      <c r="A112" s="123">
        <f t="shared" si="11"/>
        <v>47635</v>
      </c>
      <c r="B112" s="124">
        <v>96</v>
      </c>
      <c r="C112" s="125">
        <f t="shared" si="6"/>
        <v>9915.2300000000068</v>
      </c>
      <c r="D112" s="126">
        <f t="shared" si="7"/>
        <v>27.27</v>
      </c>
      <c r="E112" s="126">
        <f t="shared" si="8"/>
        <v>86.17</v>
      </c>
      <c r="F112" s="126">
        <f t="shared" si="10"/>
        <v>113.44</v>
      </c>
      <c r="G112" s="126">
        <f t="shared" si="9"/>
        <v>9829.0600000000068</v>
      </c>
    </row>
    <row r="113" spans="1:7" x14ac:dyDescent="0.25">
      <c r="A113" s="123">
        <f t="shared" si="11"/>
        <v>47665</v>
      </c>
      <c r="B113" s="124">
        <v>97</v>
      </c>
      <c r="C113" s="125">
        <f t="shared" si="6"/>
        <v>9829.0600000000068</v>
      </c>
      <c r="D113" s="126">
        <f t="shared" si="7"/>
        <v>27.03</v>
      </c>
      <c r="E113" s="126">
        <f t="shared" si="8"/>
        <v>86.41</v>
      </c>
      <c r="F113" s="126">
        <f t="shared" si="10"/>
        <v>113.44</v>
      </c>
      <c r="G113" s="126">
        <f t="shared" si="9"/>
        <v>9742.6500000000069</v>
      </c>
    </row>
    <row r="114" spans="1:7" x14ac:dyDescent="0.25">
      <c r="A114" s="123">
        <f t="shared" si="11"/>
        <v>47696</v>
      </c>
      <c r="B114" s="124">
        <v>98</v>
      </c>
      <c r="C114" s="125">
        <f t="shared" si="6"/>
        <v>9742.6500000000069</v>
      </c>
      <c r="D114" s="126">
        <f t="shared" si="7"/>
        <v>26.79</v>
      </c>
      <c r="E114" s="126">
        <f t="shared" si="8"/>
        <v>86.65</v>
      </c>
      <c r="F114" s="126">
        <f t="shared" si="10"/>
        <v>113.44</v>
      </c>
      <c r="G114" s="126">
        <f t="shared" si="9"/>
        <v>9656.0000000000073</v>
      </c>
    </row>
    <row r="115" spans="1:7" x14ac:dyDescent="0.25">
      <c r="A115" s="123">
        <f t="shared" si="11"/>
        <v>47727</v>
      </c>
      <c r="B115" s="124">
        <v>99</v>
      </c>
      <c r="C115" s="125">
        <f t="shared" si="6"/>
        <v>9656.0000000000073</v>
      </c>
      <c r="D115" s="126">
        <f t="shared" si="7"/>
        <v>26.55</v>
      </c>
      <c r="E115" s="126">
        <f t="shared" si="8"/>
        <v>86.89</v>
      </c>
      <c r="F115" s="126">
        <f t="shared" si="10"/>
        <v>113.44</v>
      </c>
      <c r="G115" s="126">
        <f t="shared" si="9"/>
        <v>9569.1100000000079</v>
      </c>
    </row>
    <row r="116" spans="1:7" x14ac:dyDescent="0.25">
      <c r="A116" s="123">
        <f t="shared" si="11"/>
        <v>47757</v>
      </c>
      <c r="B116" s="124">
        <v>100</v>
      </c>
      <c r="C116" s="125">
        <f t="shared" si="6"/>
        <v>9569.1100000000079</v>
      </c>
      <c r="D116" s="126">
        <f t="shared" si="7"/>
        <v>26.32</v>
      </c>
      <c r="E116" s="126">
        <f t="shared" si="8"/>
        <v>87.12</v>
      </c>
      <c r="F116" s="126">
        <f t="shared" si="10"/>
        <v>113.44</v>
      </c>
      <c r="G116" s="126">
        <f t="shared" si="9"/>
        <v>9481.9900000000071</v>
      </c>
    </row>
    <row r="117" spans="1:7" x14ac:dyDescent="0.25">
      <c r="A117" s="123">
        <f t="shared" si="11"/>
        <v>47788</v>
      </c>
      <c r="B117" s="124">
        <v>101</v>
      </c>
      <c r="C117" s="125">
        <f t="shared" si="6"/>
        <v>9481.9900000000071</v>
      </c>
      <c r="D117" s="126">
        <f t="shared" si="7"/>
        <v>26.08</v>
      </c>
      <c r="E117" s="126">
        <f t="shared" si="8"/>
        <v>87.36</v>
      </c>
      <c r="F117" s="126">
        <f t="shared" si="10"/>
        <v>113.44</v>
      </c>
      <c r="G117" s="126">
        <f t="shared" si="9"/>
        <v>9394.6300000000065</v>
      </c>
    </row>
    <row r="118" spans="1:7" x14ac:dyDescent="0.25">
      <c r="A118" s="123">
        <f t="shared" si="11"/>
        <v>47818</v>
      </c>
      <c r="B118" s="124">
        <v>102</v>
      </c>
      <c r="C118" s="125">
        <f t="shared" si="6"/>
        <v>9394.6300000000065</v>
      </c>
      <c r="D118" s="126">
        <f t="shared" si="7"/>
        <v>25.84</v>
      </c>
      <c r="E118" s="126">
        <f t="shared" si="8"/>
        <v>87.6</v>
      </c>
      <c r="F118" s="126">
        <f t="shared" si="10"/>
        <v>113.44</v>
      </c>
      <c r="G118" s="126">
        <f t="shared" si="9"/>
        <v>9307.0300000000061</v>
      </c>
    </row>
    <row r="119" spans="1:7" x14ac:dyDescent="0.25">
      <c r="A119" s="123">
        <f t="shared" si="11"/>
        <v>47849</v>
      </c>
      <c r="B119" s="124">
        <v>103</v>
      </c>
      <c r="C119" s="125">
        <f t="shared" si="6"/>
        <v>9307.0300000000061</v>
      </c>
      <c r="D119" s="126">
        <f t="shared" si="7"/>
        <v>25.59</v>
      </c>
      <c r="E119" s="126">
        <f t="shared" si="8"/>
        <v>87.85</v>
      </c>
      <c r="F119" s="126">
        <f t="shared" si="10"/>
        <v>113.44</v>
      </c>
      <c r="G119" s="126">
        <f t="shared" si="9"/>
        <v>9219.1800000000057</v>
      </c>
    </row>
    <row r="120" spans="1:7" x14ac:dyDescent="0.25">
      <c r="A120" s="123">
        <f t="shared" si="11"/>
        <v>47880</v>
      </c>
      <c r="B120" s="124">
        <v>104</v>
      </c>
      <c r="C120" s="125">
        <f t="shared" si="6"/>
        <v>9219.1800000000057</v>
      </c>
      <c r="D120" s="126">
        <f t="shared" si="7"/>
        <v>25.35</v>
      </c>
      <c r="E120" s="126">
        <f t="shared" si="8"/>
        <v>88.09</v>
      </c>
      <c r="F120" s="126">
        <f t="shared" si="10"/>
        <v>113.44</v>
      </c>
      <c r="G120" s="126">
        <f t="shared" si="9"/>
        <v>9131.0900000000056</v>
      </c>
    </row>
    <row r="121" spans="1:7" x14ac:dyDescent="0.25">
      <c r="A121" s="123">
        <f t="shared" si="11"/>
        <v>47908</v>
      </c>
      <c r="B121" s="124">
        <v>105</v>
      </c>
      <c r="C121" s="125">
        <f t="shared" si="6"/>
        <v>9131.0900000000056</v>
      </c>
      <c r="D121" s="126">
        <f t="shared" si="7"/>
        <v>25.11</v>
      </c>
      <c r="E121" s="126">
        <f t="shared" si="8"/>
        <v>88.33</v>
      </c>
      <c r="F121" s="126">
        <f t="shared" si="10"/>
        <v>113.44</v>
      </c>
      <c r="G121" s="126">
        <f t="shared" si="9"/>
        <v>9042.7600000000057</v>
      </c>
    </row>
    <row r="122" spans="1:7" x14ac:dyDescent="0.25">
      <c r="A122" s="123">
        <f t="shared" si="11"/>
        <v>47939</v>
      </c>
      <c r="B122" s="124">
        <v>106</v>
      </c>
      <c r="C122" s="125">
        <f t="shared" si="6"/>
        <v>9042.7600000000057</v>
      </c>
      <c r="D122" s="126">
        <f t="shared" si="7"/>
        <v>24.87</v>
      </c>
      <c r="E122" s="126">
        <f t="shared" si="8"/>
        <v>88.57</v>
      </c>
      <c r="F122" s="126">
        <f t="shared" si="10"/>
        <v>113.44</v>
      </c>
      <c r="G122" s="126">
        <f t="shared" si="9"/>
        <v>8954.190000000006</v>
      </c>
    </row>
    <row r="123" spans="1:7" x14ac:dyDescent="0.25">
      <c r="A123" s="123">
        <f t="shared" si="11"/>
        <v>47969</v>
      </c>
      <c r="B123" s="124">
        <v>107</v>
      </c>
      <c r="C123" s="125">
        <f t="shared" si="6"/>
        <v>8954.190000000006</v>
      </c>
      <c r="D123" s="126">
        <f t="shared" si="7"/>
        <v>24.62</v>
      </c>
      <c r="E123" s="126">
        <f t="shared" si="8"/>
        <v>88.82</v>
      </c>
      <c r="F123" s="126">
        <f t="shared" si="10"/>
        <v>113.44</v>
      </c>
      <c r="G123" s="126">
        <f t="shared" si="9"/>
        <v>8865.3700000000063</v>
      </c>
    </row>
    <row r="124" spans="1:7" x14ac:dyDescent="0.25">
      <c r="A124" s="123">
        <f t="shared" si="11"/>
        <v>48000</v>
      </c>
      <c r="B124" s="124">
        <v>108</v>
      </c>
      <c r="C124" s="125">
        <f t="shared" si="6"/>
        <v>8865.3700000000063</v>
      </c>
      <c r="D124" s="126">
        <f t="shared" si="7"/>
        <v>24.38</v>
      </c>
      <c r="E124" s="126">
        <f t="shared" si="8"/>
        <v>89.06</v>
      </c>
      <c r="F124" s="126">
        <f t="shared" si="10"/>
        <v>113.44</v>
      </c>
      <c r="G124" s="126">
        <f t="shared" si="9"/>
        <v>8776.3100000000068</v>
      </c>
    </row>
    <row r="125" spans="1:7" x14ac:dyDescent="0.25">
      <c r="A125" s="123">
        <f t="shared" si="11"/>
        <v>48030</v>
      </c>
      <c r="B125" s="124">
        <v>109</v>
      </c>
      <c r="C125" s="125">
        <f t="shared" si="6"/>
        <v>8776.3100000000068</v>
      </c>
      <c r="D125" s="126">
        <f t="shared" si="7"/>
        <v>24.13</v>
      </c>
      <c r="E125" s="126">
        <f t="shared" si="8"/>
        <v>89.31</v>
      </c>
      <c r="F125" s="126">
        <f t="shared" si="10"/>
        <v>113.44</v>
      </c>
      <c r="G125" s="126">
        <f t="shared" si="9"/>
        <v>8687.0000000000073</v>
      </c>
    </row>
    <row r="126" spans="1:7" x14ac:dyDescent="0.25">
      <c r="A126" s="123">
        <f t="shared" si="11"/>
        <v>48061</v>
      </c>
      <c r="B126" s="124">
        <v>110</v>
      </c>
      <c r="C126" s="125">
        <f t="shared" si="6"/>
        <v>8687.0000000000073</v>
      </c>
      <c r="D126" s="126">
        <f t="shared" si="7"/>
        <v>23.89</v>
      </c>
      <c r="E126" s="126">
        <f t="shared" si="8"/>
        <v>89.55</v>
      </c>
      <c r="F126" s="126">
        <f t="shared" si="10"/>
        <v>113.44</v>
      </c>
      <c r="G126" s="126">
        <f t="shared" si="9"/>
        <v>8597.450000000008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7DA2-C11C-46B9-A9EA-69D3A25259AD}">
  <sheetPr codeName="Sheet49"/>
  <dimension ref="A1:AN133"/>
  <sheetViews>
    <sheetView showOutlineSymbols="0" showWhiteSpace="0" workbookViewId="0">
      <selection activeCell="AK9" sqref="AK9"/>
    </sheetView>
  </sheetViews>
  <sheetFormatPr defaultColWidth="9.140625" defaultRowHeight="15" x14ac:dyDescent="0.25"/>
  <cols>
    <col min="1" max="1" width="9.140625" style="80"/>
    <col min="2" max="2" width="7.85546875" style="80" customWidth="1"/>
    <col min="3" max="3" width="14.7109375" style="80" customWidth="1"/>
    <col min="4" max="4" width="14.28515625" style="80" customWidth="1"/>
    <col min="5" max="5" width="14.85546875" style="80" customWidth="1"/>
    <col min="6" max="7" width="14.7109375" style="80" customWidth="1"/>
    <col min="8" max="11" width="9.140625" style="80"/>
    <col min="12" max="12" width="9.140625" style="154"/>
    <col min="13" max="13" width="11.28515625" style="154" customWidth="1"/>
    <col min="14" max="14" width="18.85546875" style="154" customWidth="1"/>
    <col min="15" max="15" width="14.28515625" style="154" customWidth="1"/>
    <col min="16" max="18" width="14.7109375" style="154" customWidth="1"/>
    <col min="19" max="22" width="9.140625" style="80"/>
    <col min="23" max="23" width="9.140625" style="154"/>
    <col min="24" max="24" width="11.28515625" style="154" customWidth="1"/>
    <col min="25" max="25" width="18.85546875" style="154" customWidth="1"/>
    <col min="26" max="26" width="14.28515625" style="154" customWidth="1"/>
    <col min="27" max="29" width="14.7109375" style="154" customWidth="1"/>
    <col min="30" max="33" width="9.140625" style="80"/>
    <col min="34" max="34" width="9.140625" style="154"/>
    <col min="35" max="35" width="11.28515625" style="154" customWidth="1"/>
    <col min="36" max="36" width="18.85546875" style="154" customWidth="1"/>
    <col min="37" max="37" width="14.28515625" style="154" customWidth="1"/>
    <col min="38" max="40" width="14.7109375" style="154" customWidth="1"/>
    <col min="41" max="16384" width="9.140625" style="80"/>
  </cols>
  <sheetData>
    <row r="1" spans="1:40" x14ac:dyDescent="0.25">
      <c r="A1" s="78" t="s">
        <v>87</v>
      </c>
      <c r="B1" s="78"/>
      <c r="C1" s="78"/>
      <c r="D1" s="78"/>
      <c r="E1" s="78"/>
      <c r="F1" s="78"/>
      <c r="G1" s="79"/>
      <c r="L1" s="129"/>
      <c r="M1" s="129"/>
      <c r="N1" s="129"/>
      <c r="O1" s="129"/>
      <c r="P1" s="129"/>
      <c r="Q1" s="129"/>
      <c r="R1" s="130"/>
      <c r="W1" s="129"/>
      <c r="X1" s="129"/>
      <c r="Y1" s="129"/>
      <c r="Z1" s="129"/>
      <c r="AA1" s="129"/>
      <c r="AB1" s="129"/>
      <c r="AC1" s="130"/>
      <c r="AH1" s="129"/>
      <c r="AI1" s="129"/>
      <c r="AJ1" s="129"/>
      <c r="AK1" s="129"/>
      <c r="AL1" s="129"/>
      <c r="AM1" s="129"/>
      <c r="AN1" s="130"/>
    </row>
    <row r="2" spans="1:40" x14ac:dyDescent="0.25">
      <c r="A2" s="78"/>
      <c r="B2" s="78"/>
      <c r="C2" s="78"/>
      <c r="D2" s="78"/>
      <c r="E2" s="78"/>
      <c r="F2" s="81"/>
      <c r="G2" s="82"/>
      <c r="L2" s="129"/>
      <c r="M2" s="129"/>
      <c r="N2" s="129"/>
      <c r="O2" s="129"/>
      <c r="P2" s="129"/>
      <c r="Q2" s="131"/>
      <c r="R2" s="132"/>
      <c r="W2" s="129"/>
      <c r="X2" s="129"/>
      <c r="Y2" s="129"/>
      <c r="Z2" s="129"/>
      <c r="AA2" s="129"/>
      <c r="AB2" s="131"/>
      <c r="AC2" s="132"/>
      <c r="AH2" s="129"/>
      <c r="AI2" s="129"/>
      <c r="AJ2" s="129"/>
      <c r="AK2" s="129"/>
      <c r="AL2" s="129"/>
      <c r="AM2" s="131"/>
      <c r="AN2" s="132"/>
    </row>
    <row r="3" spans="1:40" x14ac:dyDescent="0.25">
      <c r="A3" s="78"/>
      <c r="B3" s="78"/>
      <c r="C3" s="78"/>
      <c r="D3" s="78"/>
      <c r="E3" s="78"/>
      <c r="F3" s="81"/>
      <c r="G3" s="82"/>
      <c r="L3" s="129"/>
      <c r="M3" s="129"/>
      <c r="N3" s="129"/>
      <c r="O3" s="129"/>
      <c r="P3" s="129"/>
      <c r="Q3" s="131"/>
      <c r="R3" s="132"/>
      <c r="W3" s="129"/>
      <c r="X3" s="129"/>
      <c r="Y3" s="129"/>
      <c r="Z3" s="129"/>
      <c r="AA3" s="129"/>
      <c r="AB3" s="131"/>
      <c r="AC3" s="132"/>
      <c r="AH3" s="129"/>
      <c r="AI3" s="129"/>
      <c r="AJ3" s="129"/>
      <c r="AK3" s="129"/>
      <c r="AL3" s="129"/>
      <c r="AM3" s="131"/>
      <c r="AN3" s="132"/>
    </row>
    <row r="4" spans="1:40" ht="21" x14ac:dyDescent="0.35">
      <c r="A4" s="78"/>
      <c r="B4" s="133" t="s">
        <v>46</v>
      </c>
      <c r="C4" s="78"/>
      <c r="D4" s="78"/>
      <c r="E4" s="134"/>
      <c r="F4" s="135" t="str">
        <f>'[8]Lisa 3_RaM_al 07.22'!D6</f>
        <v>Suur tn 3, Jõgeva</v>
      </c>
      <c r="G4" s="136"/>
      <c r="K4" s="137"/>
      <c r="L4" s="129"/>
      <c r="M4" s="138" t="s">
        <v>69</v>
      </c>
      <c r="N4" s="129"/>
      <c r="O4" s="129"/>
      <c r="P4" s="131"/>
      <c r="Q4" s="139"/>
      <c r="R4" s="129"/>
      <c r="W4" s="129"/>
      <c r="X4" s="138" t="s">
        <v>70</v>
      </c>
      <c r="Y4" s="129"/>
      <c r="Z4" s="129"/>
      <c r="AA4" s="131"/>
      <c r="AB4" s="139"/>
      <c r="AC4" s="129"/>
      <c r="AH4" s="129"/>
      <c r="AI4" s="138" t="s">
        <v>88</v>
      </c>
      <c r="AJ4" s="129"/>
      <c r="AK4" s="129"/>
      <c r="AL4" s="131"/>
      <c r="AM4" s="139"/>
      <c r="AN4" s="129"/>
    </row>
    <row r="5" spans="1:40" x14ac:dyDescent="0.25">
      <c r="A5" s="78"/>
      <c r="B5" s="78"/>
      <c r="C5" s="78"/>
      <c r="D5" s="78"/>
      <c r="E5" s="78"/>
      <c r="F5" s="125"/>
      <c r="G5" s="78"/>
      <c r="K5" s="140"/>
      <c r="L5" s="129"/>
      <c r="M5" s="129"/>
      <c r="N5" s="129"/>
      <c r="O5" s="129"/>
      <c r="P5" s="129"/>
      <c r="Q5" s="139"/>
      <c r="R5" s="129"/>
      <c r="W5" s="129"/>
      <c r="X5" s="129"/>
      <c r="Y5" s="129"/>
      <c r="Z5" s="129"/>
      <c r="AA5" s="129"/>
      <c r="AB5" s="139"/>
      <c r="AC5" s="129"/>
      <c r="AH5" s="129"/>
      <c r="AI5" s="129"/>
      <c r="AJ5" s="129"/>
      <c r="AK5" s="129"/>
      <c r="AL5" s="129"/>
      <c r="AM5" s="139"/>
      <c r="AN5" s="129"/>
    </row>
    <row r="6" spans="1:40" x14ac:dyDescent="0.25">
      <c r="A6" s="78"/>
      <c r="B6" s="141" t="s">
        <v>49</v>
      </c>
      <c r="C6" s="142"/>
      <c r="D6" s="143"/>
      <c r="E6" s="99">
        <v>44743</v>
      </c>
      <c r="F6" s="144"/>
      <c r="G6" s="78"/>
      <c r="K6" s="145"/>
      <c r="L6" s="129"/>
      <c r="M6" s="146" t="s">
        <v>49</v>
      </c>
      <c r="N6" s="147"/>
      <c r="O6" s="148"/>
      <c r="P6" s="149">
        <f>E6</f>
        <v>44743</v>
      </c>
      <c r="Q6" s="150"/>
      <c r="R6" s="129"/>
      <c r="W6" s="129"/>
      <c r="X6" s="146" t="s">
        <v>49</v>
      </c>
      <c r="Y6" s="147"/>
      <c r="Z6" s="148"/>
      <c r="AA6" s="149">
        <f>E6</f>
        <v>44743</v>
      </c>
      <c r="AB6" s="150"/>
      <c r="AC6" s="129"/>
      <c r="AH6" s="129"/>
      <c r="AI6" s="146" t="s">
        <v>49</v>
      </c>
      <c r="AJ6" s="147"/>
      <c r="AK6" s="148"/>
      <c r="AL6" s="149">
        <f>E6</f>
        <v>44743</v>
      </c>
      <c r="AM6" s="150"/>
      <c r="AN6" s="129"/>
    </row>
    <row r="7" spans="1:40" x14ac:dyDescent="0.25">
      <c r="A7" s="78"/>
      <c r="B7" s="151" t="s">
        <v>51</v>
      </c>
      <c r="C7" s="124"/>
      <c r="E7" s="103">
        <v>110</v>
      </c>
      <c r="F7" s="152" t="s">
        <v>52</v>
      </c>
      <c r="G7" s="78"/>
      <c r="K7" s="128"/>
      <c r="L7" s="129"/>
      <c r="M7" s="153" t="s">
        <v>51</v>
      </c>
      <c r="N7" s="131"/>
      <c r="P7" s="155">
        <f>E7</f>
        <v>110</v>
      </c>
      <c r="Q7" s="156" t="s">
        <v>52</v>
      </c>
      <c r="W7" s="129"/>
      <c r="X7" s="153" t="s">
        <v>51</v>
      </c>
      <c r="Y7" s="131"/>
      <c r="AA7" s="155">
        <f>E7</f>
        <v>110</v>
      </c>
      <c r="AB7" s="156" t="s">
        <v>52</v>
      </c>
      <c r="AH7" s="129"/>
      <c r="AI7" s="153" t="s">
        <v>51</v>
      </c>
      <c r="AJ7" s="131"/>
      <c r="AL7" s="155">
        <f>E7</f>
        <v>110</v>
      </c>
      <c r="AM7" s="156" t="s">
        <v>52</v>
      </c>
    </row>
    <row r="8" spans="1:40" x14ac:dyDescent="0.25">
      <c r="A8" s="78"/>
      <c r="B8" s="151" t="s">
        <v>59</v>
      </c>
      <c r="C8" s="124"/>
      <c r="D8" s="157">
        <f>E6-1</f>
        <v>44742</v>
      </c>
      <c r="E8" s="158">
        <v>106956.51803214877</v>
      </c>
      <c r="F8" s="152" t="s">
        <v>55</v>
      </c>
      <c r="G8" s="78"/>
      <c r="K8" s="128"/>
      <c r="L8" s="129"/>
      <c r="M8" s="153" t="s">
        <v>71</v>
      </c>
      <c r="N8" s="131"/>
      <c r="O8" s="159">
        <f>P6-1</f>
        <v>44742</v>
      </c>
      <c r="P8" s="160">
        <v>42285.099029871446</v>
      </c>
      <c r="Q8" s="156" t="s">
        <v>55</v>
      </c>
      <c r="W8" s="129"/>
      <c r="X8" s="153" t="s">
        <v>72</v>
      </c>
      <c r="Y8" s="131"/>
      <c r="Z8" s="159">
        <f>AA6-1</f>
        <v>44742</v>
      </c>
      <c r="AA8" s="160">
        <v>77665.781381458844</v>
      </c>
      <c r="AB8" s="156" t="s">
        <v>55</v>
      </c>
      <c r="AH8" s="129"/>
      <c r="AI8" s="153" t="s">
        <v>89</v>
      </c>
      <c r="AJ8" s="131"/>
      <c r="AK8" s="159">
        <f>AL6-1</f>
        <v>44742</v>
      </c>
      <c r="AL8" s="160">
        <v>185639.29945288014</v>
      </c>
      <c r="AM8" s="156" t="s">
        <v>55</v>
      </c>
    </row>
    <row r="9" spans="1:40" x14ac:dyDescent="0.25">
      <c r="A9" s="78"/>
      <c r="B9" s="151" t="s">
        <v>60</v>
      </c>
      <c r="C9" s="124"/>
      <c r="D9" s="157">
        <f>EOMONTH(D8,E7)</f>
        <v>48091</v>
      </c>
      <c r="E9" s="158">
        <v>34205.972543047174</v>
      </c>
      <c r="F9" s="152" t="s">
        <v>55</v>
      </c>
      <c r="G9" s="161"/>
      <c r="K9" s="128"/>
      <c r="L9" s="129"/>
      <c r="M9" s="153" t="s">
        <v>73</v>
      </c>
      <c r="N9" s="131"/>
      <c r="O9" s="159">
        <f>EOMONTH(O8,P7)</f>
        <v>48091</v>
      </c>
      <c r="P9" s="160">
        <v>0</v>
      </c>
      <c r="Q9" s="156" t="s">
        <v>55</v>
      </c>
      <c r="R9" s="162"/>
      <c r="W9" s="129"/>
      <c r="X9" s="153" t="s">
        <v>74</v>
      </c>
      <c r="Y9" s="131"/>
      <c r="Z9" s="159">
        <f>EOMONTH(Z8,AA7)</f>
        <v>48091</v>
      </c>
      <c r="AA9" s="160">
        <v>0</v>
      </c>
      <c r="AB9" s="156" t="s">
        <v>55</v>
      </c>
      <c r="AC9" s="162"/>
      <c r="AH9" s="129"/>
      <c r="AI9" s="153" t="s">
        <v>90</v>
      </c>
      <c r="AJ9" s="131"/>
      <c r="AK9" s="159">
        <f>EOMONTH(AK8,AL7)</f>
        <v>48091</v>
      </c>
      <c r="AL9" s="160">
        <v>34205.972543047174</v>
      </c>
      <c r="AM9" s="156" t="s">
        <v>55</v>
      </c>
      <c r="AN9" s="162"/>
    </row>
    <row r="10" spans="1:40" x14ac:dyDescent="0.25">
      <c r="A10" s="78"/>
      <c r="B10" s="114" t="s">
        <v>61</v>
      </c>
      <c r="C10" s="115"/>
      <c r="D10" s="116"/>
      <c r="E10" s="117">
        <v>3.3000000000000002E-2</v>
      </c>
      <c r="F10" s="118"/>
      <c r="G10" s="163"/>
      <c r="K10" s="128"/>
      <c r="L10" s="129"/>
      <c r="M10" s="164" t="s">
        <v>61</v>
      </c>
      <c r="N10" s="165"/>
      <c r="O10" s="166"/>
      <c r="P10" s="167">
        <f>E10</f>
        <v>3.3000000000000002E-2</v>
      </c>
      <c r="Q10" s="168"/>
      <c r="R10" s="129"/>
      <c r="W10" s="129"/>
      <c r="X10" s="164" t="s">
        <v>75</v>
      </c>
      <c r="Y10" s="165"/>
      <c r="Z10" s="166"/>
      <c r="AA10" s="167">
        <v>0</v>
      </c>
      <c r="AB10" s="168"/>
      <c r="AC10" s="129"/>
      <c r="AH10" s="129"/>
      <c r="AI10" s="164" t="s">
        <v>61</v>
      </c>
      <c r="AJ10" s="165"/>
      <c r="AK10" s="166"/>
      <c r="AL10" s="167">
        <f>E10</f>
        <v>3.3000000000000002E-2</v>
      </c>
      <c r="AM10" s="168"/>
      <c r="AN10" s="129"/>
    </row>
    <row r="11" spans="1:40" x14ac:dyDescent="0.25">
      <c r="A11" s="78"/>
      <c r="B11" s="169"/>
      <c r="C11" s="124"/>
      <c r="E11" s="170"/>
      <c r="F11" s="169"/>
      <c r="G11" s="163"/>
      <c r="K11" s="128"/>
      <c r="L11" s="129"/>
      <c r="M11" s="155"/>
      <c r="N11" s="131"/>
      <c r="P11" s="171"/>
      <c r="Q11" s="155"/>
      <c r="R11" s="129"/>
      <c r="W11" s="129"/>
      <c r="X11" s="155"/>
      <c r="Y11" s="131"/>
      <c r="AA11" s="171"/>
      <c r="AB11" s="155"/>
      <c r="AC11" s="129"/>
      <c r="AH11" s="129"/>
      <c r="AI11" s="155"/>
      <c r="AJ11" s="131"/>
      <c r="AL11" s="171"/>
      <c r="AM11" s="155"/>
      <c r="AN11" s="129"/>
    </row>
    <row r="12" spans="1:40" x14ac:dyDescent="0.25">
      <c r="E12" s="170"/>
      <c r="K12" s="128"/>
    </row>
    <row r="13" spans="1:40" ht="15.75" thickBot="1" x14ac:dyDescent="0.3">
      <c r="A13" s="172" t="s">
        <v>62</v>
      </c>
      <c r="B13" s="172" t="s">
        <v>63</v>
      </c>
      <c r="C13" s="172" t="s">
        <v>64</v>
      </c>
      <c r="D13" s="172" t="s">
        <v>65</v>
      </c>
      <c r="E13" s="172" t="s">
        <v>66</v>
      </c>
      <c r="F13" s="172" t="s">
        <v>67</v>
      </c>
      <c r="G13" s="172" t="s">
        <v>68</v>
      </c>
      <c r="K13" s="128"/>
      <c r="L13" s="173" t="s">
        <v>62</v>
      </c>
      <c r="M13" s="173" t="s">
        <v>63</v>
      </c>
      <c r="N13" s="173" t="s">
        <v>64</v>
      </c>
      <c r="O13" s="173" t="s">
        <v>65</v>
      </c>
      <c r="P13" s="173" t="s">
        <v>66</v>
      </c>
      <c r="Q13" s="173" t="s">
        <v>67</v>
      </c>
      <c r="R13" s="173" t="s">
        <v>68</v>
      </c>
      <c r="W13" s="173" t="s">
        <v>62</v>
      </c>
      <c r="X13" s="173" t="s">
        <v>63</v>
      </c>
      <c r="Y13" s="173" t="s">
        <v>64</v>
      </c>
      <c r="Z13" s="173" t="s">
        <v>65</v>
      </c>
      <c r="AA13" s="173" t="s">
        <v>66</v>
      </c>
      <c r="AB13" s="173" t="s">
        <v>67</v>
      </c>
      <c r="AC13" s="173" t="s">
        <v>68</v>
      </c>
      <c r="AH13" s="173" t="s">
        <v>62</v>
      </c>
      <c r="AI13" s="173" t="s">
        <v>63</v>
      </c>
      <c r="AJ13" s="173" t="s">
        <v>64</v>
      </c>
      <c r="AK13" s="173" t="s">
        <v>65</v>
      </c>
      <c r="AL13" s="173" t="s">
        <v>66</v>
      </c>
      <c r="AM13" s="173" t="s">
        <v>67</v>
      </c>
      <c r="AN13" s="173" t="s">
        <v>68</v>
      </c>
    </row>
    <row r="14" spans="1:40" x14ac:dyDescent="0.25">
      <c r="A14" s="123">
        <f>E6</f>
        <v>44743</v>
      </c>
      <c r="B14" s="124">
        <v>1</v>
      </c>
      <c r="C14" s="125">
        <f>E8</f>
        <v>106956.51803214877</v>
      </c>
      <c r="D14" s="126">
        <f>ROUND(C14*$E$10/12,2)</f>
        <v>294.13</v>
      </c>
      <c r="E14" s="126">
        <f t="shared" ref="E14:E77" si="0">PPMT($E$10/12,B14,$E$7,-$E$8,$E$9,0)</f>
        <v>567.27427578200161</v>
      </c>
      <c r="F14" s="126">
        <f>ROUND(PMT($E$10/12,E7,-E8,E9),2)</f>
        <v>861.4</v>
      </c>
      <c r="G14" s="126">
        <f>C14-E14</f>
        <v>106389.24375636676</v>
      </c>
      <c r="K14" s="128"/>
      <c r="L14" s="174">
        <f>P6</f>
        <v>44743</v>
      </c>
      <c r="M14" s="131">
        <v>1</v>
      </c>
      <c r="N14" s="139">
        <f>P8</f>
        <v>42285.099029871446</v>
      </c>
      <c r="O14" s="175">
        <f>ROUND(N14*$P$10/12,2)</f>
        <v>116.28</v>
      </c>
      <c r="P14" s="175">
        <f>PPMT($P$10/12,M14,$P$7,-$P$8,$P$9,0)</f>
        <v>329.71916247877425</v>
      </c>
      <c r="Q14" s="175">
        <f>ROUND(PMT($P$10/12,P7,-P8,P9),2)</f>
        <v>446</v>
      </c>
      <c r="R14" s="175">
        <f>N14-P14</f>
        <v>41955.379867392672</v>
      </c>
      <c r="W14" s="174">
        <f>AA6</f>
        <v>44743</v>
      </c>
      <c r="X14" s="131">
        <v>1</v>
      </c>
      <c r="Y14" s="139">
        <f>AA8</f>
        <v>77665.781381458844</v>
      </c>
      <c r="Z14" s="175">
        <f>ROUND(Y14*$AA$10/12,2)</f>
        <v>0</v>
      </c>
      <c r="AA14" s="175">
        <f>PPMT($AA$10/12,X14,$AA$7,-$AA$8,$AA$9,0)</f>
        <v>706.05255801326223</v>
      </c>
      <c r="AB14" s="175">
        <f>ROUND(PMT($AA$10/12,AA7,-AA8,AA9),2)</f>
        <v>706.05</v>
      </c>
      <c r="AC14" s="175">
        <f>Y14-AA14</f>
        <v>76959.728823445577</v>
      </c>
      <c r="AH14" s="174">
        <f>AL6</f>
        <v>44743</v>
      </c>
      <c r="AI14" s="131">
        <v>1</v>
      </c>
      <c r="AJ14" s="139">
        <f>AL8</f>
        <v>185639.29945288014</v>
      </c>
      <c r="AK14" s="175">
        <f>ROUND(AJ14*$AL$10/12,2)</f>
        <v>510.51</v>
      </c>
      <c r="AL14" s="175">
        <f>PPMT($AL$10/12,AI14,$AL$7,-$AL$8,$AL$9,0)</f>
        <v>1180.8053159533147</v>
      </c>
      <c r="AM14" s="175">
        <f>ROUND(PMT($AL$10/12,AL7,-AL8,AL9),2)</f>
        <v>1691.31</v>
      </c>
      <c r="AN14" s="175">
        <f>AJ14-AL14</f>
        <v>184458.49413692683</v>
      </c>
    </row>
    <row r="15" spans="1:40" x14ac:dyDescent="0.25">
      <c r="A15" s="123">
        <f>EDATE(A14,1)</f>
        <v>44774</v>
      </c>
      <c r="B15" s="124">
        <v>2</v>
      </c>
      <c r="C15" s="125">
        <f>G14</f>
        <v>106389.24375636676</v>
      </c>
      <c r="D15" s="126">
        <f t="shared" ref="D15:D72" si="1">ROUND(C15*$E$10/12,2)</f>
        <v>292.57</v>
      </c>
      <c r="E15" s="126">
        <f t="shared" si="0"/>
        <v>568.83428004040206</v>
      </c>
      <c r="F15" s="126">
        <f>F14</f>
        <v>861.4</v>
      </c>
      <c r="G15" s="126">
        <f t="shared" ref="G15:G72" si="2">C15-E15</f>
        <v>105820.40947632636</v>
      </c>
      <c r="K15" s="128"/>
      <c r="L15" s="174">
        <f>EDATE(L14,1)</f>
        <v>44774</v>
      </c>
      <c r="M15" s="131">
        <v>2</v>
      </c>
      <c r="N15" s="139">
        <f>R14</f>
        <v>41955.379867392672</v>
      </c>
      <c r="O15" s="175">
        <f t="shared" ref="O15:O78" si="3">ROUND(N15*$P$10/12,2)</f>
        <v>115.38</v>
      </c>
      <c r="P15" s="175">
        <f t="shared" ref="P15:P78" si="4">PPMT($P$10/12,M15,$P$7,-$P$8,$P$9,0)</f>
        <v>330.62589017559088</v>
      </c>
      <c r="Q15" s="175">
        <f>Q14</f>
        <v>446</v>
      </c>
      <c r="R15" s="175">
        <f t="shared" ref="R15:R72" si="5">N15-P15</f>
        <v>41624.753977217078</v>
      </c>
      <c r="W15" s="174">
        <f>EDATE(W14,1)</f>
        <v>44774</v>
      </c>
      <c r="X15" s="131">
        <v>2</v>
      </c>
      <c r="Y15" s="139">
        <f>AC14</f>
        <v>76959.728823445577</v>
      </c>
      <c r="Z15" s="175">
        <f t="shared" ref="Z15:Z78" si="6">ROUND(Y15*$AA$10/12,2)</f>
        <v>0</v>
      </c>
      <c r="AA15" s="175">
        <f t="shared" ref="AA15:AA78" si="7">PPMT($AA$10/12,X15,$AA$7,-$AA$8,$AA$9,0)</f>
        <v>706.05255801326223</v>
      </c>
      <c r="AB15" s="175">
        <f>AB14</f>
        <v>706.05</v>
      </c>
      <c r="AC15" s="175">
        <f t="shared" ref="AC15:AC72" si="8">Y15-AA15</f>
        <v>76253.67626543231</v>
      </c>
      <c r="AH15" s="174">
        <f>EDATE(AH14,1)</f>
        <v>44774</v>
      </c>
      <c r="AI15" s="131">
        <v>2</v>
      </c>
      <c r="AJ15" s="139">
        <f>AN14</f>
        <v>184458.49413692683</v>
      </c>
      <c r="AK15" s="175">
        <f t="shared" ref="AK15:AK78" si="9">ROUND(AJ15*$AL$10/12,2)</f>
        <v>507.26</v>
      </c>
      <c r="AL15" s="175">
        <f t="shared" ref="AL15:AL78" si="10">PPMT($AL$10/12,AI15,$AL$7,-$AL$8,$AL$9,0)</f>
        <v>1184.0525305721862</v>
      </c>
      <c r="AM15" s="175">
        <f>AM14</f>
        <v>1691.31</v>
      </c>
      <c r="AN15" s="175">
        <f t="shared" ref="AN15:AN72" si="11">AJ15-AL15</f>
        <v>183274.44160635464</v>
      </c>
    </row>
    <row r="16" spans="1:40" x14ac:dyDescent="0.25">
      <c r="A16" s="123">
        <f>EDATE(A15,1)</f>
        <v>44805</v>
      </c>
      <c r="B16" s="124">
        <v>3</v>
      </c>
      <c r="C16" s="125">
        <f>G15</f>
        <v>105820.40947632636</v>
      </c>
      <c r="D16" s="126">
        <f t="shared" si="1"/>
        <v>291.01</v>
      </c>
      <c r="E16" s="126">
        <f t="shared" si="0"/>
        <v>570.39857431051325</v>
      </c>
      <c r="F16" s="126">
        <f t="shared" ref="F16:F79" si="12">F15</f>
        <v>861.4</v>
      </c>
      <c r="G16" s="126">
        <f t="shared" si="2"/>
        <v>105250.01090201584</v>
      </c>
      <c r="K16" s="128"/>
      <c r="L16" s="174">
        <f>EDATE(L15,1)</f>
        <v>44805</v>
      </c>
      <c r="M16" s="131">
        <v>3</v>
      </c>
      <c r="N16" s="139">
        <f>R15</f>
        <v>41624.753977217078</v>
      </c>
      <c r="O16" s="175">
        <f t="shared" si="3"/>
        <v>114.47</v>
      </c>
      <c r="P16" s="175">
        <f t="shared" si="4"/>
        <v>331.53511137357373</v>
      </c>
      <c r="Q16" s="175">
        <f t="shared" ref="Q16:Q79" si="13">Q15</f>
        <v>446</v>
      </c>
      <c r="R16" s="175">
        <f t="shared" si="5"/>
        <v>41293.218865843504</v>
      </c>
      <c r="W16" s="174">
        <f>EDATE(W15,1)</f>
        <v>44805</v>
      </c>
      <c r="X16" s="131">
        <v>3</v>
      </c>
      <c r="Y16" s="139">
        <f>AC15</f>
        <v>76253.67626543231</v>
      </c>
      <c r="Z16" s="175">
        <f t="shared" si="6"/>
        <v>0</v>
      </c>
      <c r="AA16" s="175">
        <f t="shared" si="7"/>
        <v>706.05255801326223</v>
      </c>
      <c r="AB16" s="175">
        <f t="shared" ref="AB16:AB79" si="14">AB15</f>
        <v>706.05</v>
      </c>
      <c r="AC16" s="175">
        <f t="shared" si="8"/>
        <v>75547.623707419043</v>
      </c>
      <c r="AH16" s="174">
        <f>EDATE(AH15,1)</f>
        <v>44805</v>
      </c>
      <c r="AI16" s="131">
        <v>3</v>
      </c>
      <c r="AJ16" s="139">
        <f>AN15</f>
        <v>183274.44160635464</v>
      </c>
      <c r="AK16" s="175">
        <f t="shared" si="9"/>
        <v>504</v>
      </c>
      <c r="AL16" s="175">
        <f t="shared" si="10"/>
        <v>1187.3086750312598</v>
      </c>
      <c r="AM16" s="175">
        <f t="shared" ref="AM16:AM79" si="15">AM15</f>
        <v>1691.31</v>
      </c>
      <c r="AN16" s="175">
        <f t="shared" si="11"/>
        <v>182087.13293132337</v>
      </c>
    </row>
    <row r="17" spans="1:40" x14ac:dyDescent="0.25">
      <c r="A17" s="123">
        <f t="shared" ref="A17:A80" si="16">EDATE(A16,1)</f>
        <v>44835</v>
      </c>
      <c r="B17" s="124">
        <v>4</v>
      </c>
      <c r="C17" s="125">
        <f t="shared" ref="C17:C72" si="17">G16</f>
        <v>105250.01090201584</v>
      </c>
      <c r="D17" s="126">
        <f t="shared" si="1"/>
        <v>289.44</v>
      </c>
      <c r="E17" s="126">
        <f t="shared" si="0"/>
        <v>571.96717038986708</v>
      </c>
      <c r="F17" s="126">
        <f t="shared" si="12"/>
        <v>861.4</v>
      </c>
      <c r="G17" s="126">
        <f t="shared" si="2"/>
        <v>104678.04373162598</v>
      </c>
      <c r="K17" s="128"/>
      <c r="L17" s="174">
        <f t="shared" ref="L17:L80" si="18">EDATE(L16,1)</f>
        <v>44835</v>
      </c>
      <c r="M17" s="131">
        <v>4</v>
      </c>
      <c r="N17" s="139">
        <f t="shared" ref="N17:N72" si="19">R16</f>
        <v>41293.218865843504</v>
      </c>
      <c r="O17" s="175">
        <f t="shared" si="3"/>
        <v>113.56</v>
      </c>
      <c r="P17" s="175">
        <f t="shared" si="4"/>
        <v>332.44683292985104</v>
      </c>
      <c r="Q17" s="175">
        <f t="shared" si="13"/>
        <v>446</v>
      </c>
      <c r="R17" s="175">
        <f t="shared" si="5"/>
        <v>40960.77203291365</v>
      </c>
      <c r="W17" s="174">
        <f t="shared" ref="W17:W80" si="20">EDATE(W16,1)</f>
        <v>44835</v>
      </c>
      <c r="X17" s="131">
        <v>4</v>
      </c>
      <c r="Y17" s="139">
        <f t="shared" ref="Y17:Y72" si="21">AC16</f>
        <v>75547.623707419043</v>
      </c>
      <c r="Z17" s="175">
        <f t="shared" si="6"/>
        <v>0</v>
      </c>
      <c r="AA17" s="175">
        <f t="shared" si="7"/>
        <v>706.05255801326223</v>
      </c>
      <c r="AB17" s="175">
        <f t="shared" si="14"/>
        <v>706.05</v>
      </c>
      <c r="AC17" s="175">
        <f t="shared" si="8"/>
        <v>74841.571149405776</v>
      </c>
      <c r="AH17" s="174">
        <f t="shared" ref="AH17:AH80" si="22">EDATE(AH16,1)</f>
        <v>44835</v>
      </c>
      <c r="AI17" s="131">
        <v>4</v>
      </c>
      <c r="AJ17" s="139">
        <f t="shared" ref="AJ17:AJ72" si="23">AN16</f>
        <v>182087.13293132337</v>
      </c>
      <c r="AK17" s="175">
        <f t="shared" si="9"/>
        <v>500.74</v>
      </c>
      <c r="AL17" s="175">
        <f t="shared" si="10"/>
        <v>1190.5737738875955</v>
      </c>
      <c r="AM17" s="175">
        <f t="shared" si="15"/>
        <v>1691.31</v>
      </c>
      <c r="AN17" s="175">
        <f t="shared" si="11"/>
        <v>180896.55915743578</v>
      </c>
    </row>
    <row r="18" spans="1:40" x14ac:dyDescent="0.25">
      <c r="A18" s="123">
        <f t="shared" si="16"/>
        <v>44866</v>
      </c>
      <c r="B18" s="124">
        <v>5</v>
      </c>
      <c r="C18" s="125">
        <f t="shared" si="17"/>
        <v>104678.04373162598</v>
      </c>
      <c r="D18" s="126">
        <f t="shared" si="1"/>
        <v>287.86</v>
      </c>
      <c r="E18" s="126">
        <f t="shared" si="0"/>
        <v>573.54008010843927</v>
      </c>
      <c r="F18" s="126">
        <f t="shared" si="12"/>
        <v>861.4</v>
      </c>
      <c r="G18" s="126">
        <f t="shared" si="2"/>
        <v>104104.50365151755</v>
      </c>
      <c r="K18" s="128"/>
      <c r="L18" s="174">
        <f t="shared" si="18"/>
        <v>44866</v>
      </c>
      <c r="M18" s="131">
        <v>5</v>
      </c>
      <c r="N18" s="139">
        <f t="shared" si="19"/>
        <v>40960.77203291365</v>
      </c>
      <c r="O18" s="175">
        <f t="shared" si="3"/>
        <v>112.64</v>
      </c>
      <c r="P18" s="175">
        <f t="shared" si="4"/>
        <v>333.36106172040814</v>
      </c>
      <c r="Q18" s="175">
        <f t="shared" si="13"/>
        <v>446</v>
      </c>
      <c r="R18" s="175">
        <f t="shared" si="5"/>
        <v>40627.41097119324</v>
      </c>
      <c r="W18" s="174">
        <f t="shared" si="20"/>
        <v>44866</v>
      </c>
      <c r="X18" s="131">
        <v>5</v>
      </c>
      <c r="Y18" s="139">
        <f t="shared" si="21"/>
        <v>74841.571149405776</v>
      </c>
      <c r="Z18" s="175">
        <f t="shared" si="6"/>
        <v>0</v>
      </c>
      <c r="AA18" s="175">
        <f t="shared" si="7"/>
        <v>706.05255801326223</v>
      </c>
      <c r="AB18" s="175">
        <f t="shared" si="14"/>
        <v>706.05</v>
      </c>
      <c r="AC18" s="175">
        <f t="shared" si="8"/>
        <v>74135.518591392509</v>
      </c>
      <c r="AH18" s="174">
        <f t="shared" si="22"/>
        <v>44866</v>
      </c>
      <c r="AI18" s="131">
        <v>5</v>
      </c>
      <c r="AJ18" s="139">
        <f t="shared" si="23"/>
        <v>180896.55915743578</v>
      </c>
      <c r="AK18" s="175">
        <f t="shared" si="9"/>
        <v>497.47</v>
      </c>
      <c r="AL18" s="175">
        <f t="shared" si="10"/>
        <v>1193.8478517657866</v>
      </c>
      <c r="AM18" s="175">
        <f t="shared" si="15"/>
        <v>1691.31</v>
      </c>
      <c r="AN18" s="175">
        <f t="shared" si="11"/>
        <v>179702.71130567</v>
      </c>
    </row>
    <row r="19" spans="1:40" x14ac:dyDescent="0.25">
      <c r="A19" s="123">
        <f t="shared" si="16"/>
        <v>44896</v>
      </c>
      <c r="B19" s="124">
        <v>6</v>
      </c>
      <c r="C19" s="125">
        <f t="shared" si="17"/>
        <v>104104.50365151755</v>
      </c>
      <c r="D19" s="126">
        <f t="shared" si="1"/>
        <v>286.29000000000002</v>
      </c>
      <c r="E19" s="126">
        <f t="shared" si="0"/>
        <v>575.1173153287375</v>
      </c>
      <c r="F19" s="126">
        <f t="shared" si="12"/>
        <v>861.4</v>
      </c>
      <c r="G19" s="126">
        <f t="shared" si="2"/>
        <v>103529.38633618881</v>
      </c>
      <c r="K19" s="128"/>
      <c r="L19" s="174">
        <f t="shared" si="18"/>
        <v>44896</v>
      </c>
      <c r="M19" s="131">
        <v>6</v>
      </c>
      <c r="N19" s="139">
        <f t="shared" si="19"/>
        <v>40627.41097119324</v>
      </c>
      <c r="O19" s="175">
        <f t="shared" si="3"/>
        <v>111.73</v>
      </c>
      <c r="P19" s="175">
        <f t="shared" si="4"/>
        <v>334.27780464013927</v>
      </c>
      <c r="Q19" s="175">
        <f t="shared" si="13"/>
        <v>446</v>
      </c>
      <c r="R19" s="175">
        <f t="shared" si="5"/>
        <v>40293.133166553103</v>
      </c>
      <c r="W19" s="174">
        <f t="shared" si="20"/>
        <v>44896</v>
      </c>
      <c r="X19" s="131">
        <v>6</v>
      </c>
      <c r="Y19" s="139">
        <f t="shared" si="21"/>
        <v>74135.518591392509</v>
      </c>
      <c r="Z19" s="175">
        <f t="shared" si="6"/>
        <v>0</v>
      </c>
      <c r="AA19" s="175">
        <f t="shared" si="7"/>
        <v>706.05255801326223</v>
      </c>
      <c r="AB19" s="175">
        <f t="shared" si="14"/>
        <v>706.05</v>
      </c>
      <c r="AC19" s="175">
        <f t="shared" si="8"/>
        <v>73429.466033379242</v>
      </c>
      <c r="AH19" s="174">
        <f t="shared" si="22"/>
        <v>44896</v>
      </c>
      <c r="AI19" s="131">
        <v>6</v>
      </c>
      <c r="AJ19" s="139">
        <f t="shared" si="23"/>
        <v>179702.71130567</v>
      </c>
      <c r="AK19" s="175">
        <f t="shared" si="9"/>
        <v>494.18</v>
      </c>
      <c r="AL19" s="175">
        <f t="shared" si="10"/>
        <v>1197.1309333581423</v>
      </c>
      <c r="AM19" s="175">
        <f t="shared" si="15"/>
        <v>1691.31</v>
      </c>
      <c r="AN19" s="175">
        <f t="shared" si="11"/>
        <v>178505.58037231187</v>
      </c>
    </row>
    <row r="20" spans="1:40" x14ac:dyDescent="0.25">
      <c r="A20" s="123">
        <f t="shared" si="16"/>
        <v>44927</v>
      </c>
      <c r="B20" s="124">
        <v>7</v>
      </c>
      <c r="C20" s="125">
        <f t="shared" si="17"/>
        <v>103529.38633618881</v>
      </c>
      <c r="D20" s="126">
        <f t="shared" si="1"/>
        <v>284.70999999999998</v>
      </c>
      <c r="E20" s="126">
        <f t="shared" si="0"/>
        <v>576.69888794589144</v>
      </c>
      <c r="F20" s="126">
        <f t="shared" si="12"/>
        <v>861.4</v>
      </c>
      <c r="G20" s="126">
        <f t="shared" si="2"/>
        <v>102952.68744824291</v>
      </c>
      <c r="K20" s="128"/>
      <c r="L20" s="174">
        <f t="shared" si="18"/>
        <v>44927</v>
      </c>
      <c r="M20" s="131">
        <v>7</v>
      </c>
      <c r="N20" s="139">
        <f t="shared" si="19"/>
        <v>40293.133166553103</v>
      </c>
      <c r="O20" s="175">
        <f t="shared" si="3"/>
        <v>110.81</v>
      </c>
      <c r="P20" s="175">
        <f t="shared" si="4"/>
        <v>335.19706860289966</v>
      </c>
      <c r="Q20" s="175">
        <f t="shared" si="13"/>
        <v>446</v>
      </c>
      <c r="R20" s="175">
        <f t="shared" si="5"/>
        <v>39957.936097950202</v>
      </c>
      <c r="W20" s="174">
        <f t="shared" si="20"/>
        <v>44927</v>
      </c>
      <c r="X20" s="131">
        <v>7</v>
      </c>
      <c r="Y20" s="139">
        <f t="shared" si="21"/>
        <v>73429.466033379242</v>
      </c>
      <c r="Z20" s="175">
        <f t="shared" si="6"/>
        <v>0</v>
      </c>
      <c r="AA20" s="175">
        <f t="shared" si="7"/>
        <v>706.05255801326223</v>
      </c>
      <c r="AB20" s="175">
        <f t="shared" si="14"/>
        <v>706.05</v>
      </c>
      <c r="AC20" s="175">
        <f t="shared" si="8"/>
        <v>72723.413475365975</v>
      </c>
      <c r="AH20" s="174">
        <f t="shared" si="22"/>
        <v>44927</v>
      </c>
      <c r="AI20" s="131">
        <v>7</v>
      </c>
      <c r="AJ20" s="139">
        <f t="shared" si="23"/>
        <v>178505.58037231187</v>
      </c>
      <c r="AK20" s="175">
        <f t="shared" si="9"/>
        <v>490.89</v>
      </c>
      <c r="AL20" s="175">
        <f t="shared" si="10"/>
        <v>1200.4230434248773</v>
      </c>
      <c r="AM20" s="175">
        <f t="shared" si="15"/>
        <v>1691.31</v>
      </c>
      <c r="AN20" s="175">
        <f t="shared" si="11"/>
        <v>177305.157328887</v>
      </c>
    </row>
    <row r="21" spans="1:40" x14ac:dyDescent="0.25">
      <c r="A21" s="123">
        <f>EDATE(A20,1)</f>
        <v>44958</v>
      </c>
      <c r="B21" s="124">
        <v>8</v>
      </c>
      <c r="C21" s="125">
        <f t="shared" si="17"/>
        <v>102952.68744824291</v>
      </c>
      <c r="D21" s="126">
        <f t="shared" si="1"/>
        <v>283.12</v>
      </c>
      <c r="E21" s="126">
        <f t="shared" si="0"/>
        <v>578.28480988774277</v>
      </c>
      <c r="F21" s="126">
        <f t="shared" si="12"/>
        <v>861.4</v>
      </c>
      <c r="G21" s="126">
        <f t="shared" si="2"/>
        <v>102374.40263835517</v>
      </c>
      <c r="K21" s="128"/>
      <c r="L21" s="174">
        <f>EDATE(L20,1)</f>
        <v>44958</v>
      </c>
      <c r="M21" s="131">
        <v>8</v>
      </c>
      <c r="N21" s="139">
        <f t="shared" si="19"/>
        <v>39957.936097950202</v>
      </c>
      <c r="O21" s="175">
        <f t="shared" si="3"/>
        <v>109.88</v>
      </c>
      <c r="P21" s="175">
        <f t="shared" si="4"/>
        <v>336.11886054155764</v>
      </c>
      <c r="Q21" s="175">
        <f t="shared" si="13"/>
        <v>446</v>
      </c>
      <c r="R21" s="175">
        <f t="shared" si="5"/>
        <v>39621.817237408643</v>
      </c>
      <c r="W21" s="174">
        <f>EDATE(W20,1)</f>
        <v>44958</v>
      </c>
      <c r="X21" s="131">
        <v>8</v>
      </c>
      <c r="Y21" s="139">
        <f t="shared" si="21"/>
        <v>72723.413475365975</v>
      </c>
      <c r="Z21" s="175">
        <f t="shared" si="6"/>
        <v>0</v>
      </c>
      <c r="AA21" s="175">
        <f t="shared" si="7"/>
        <v>706.05255801326223</v>
      </c>
      <c r="AB21" s="175">
        <f t="shared" si="14"/>
        <v>706.05</v>
      </c>
      <c r="AC21" s="175">
        <f t="shared" si="8"/>
        <v>72017.360917352707</v>
      </c>
      <c r="AH21" s="174">
        <f>EDATE(AH20,1)</f>
        <v>44958</v>
      </c>
      <c r="AI21" s="131">
        <v>8</v>
      </c>
      <c r="AJ21" s="139">
        <f t="shared" si="23"/>
        <v>177305.157328887</v>
      </c>
      <c r="AK21" s="175">
        <f t="shared" si="9"/>
        <v>487.59</v>
      </c>
      <c r="AL21" s="175">
        <f t="shared" si="10"/>
        <v>1203.7242067942959</v>
      </c>
      <c r="AM21" s="175">
        <f t="shared" si="15"/>
        <v>1691.31</v>
      </c>
      <c r="AN21" s="175">
        <f t="shared" si="11"/>
        <v>176101.43312209271</v>
      </c>
    </row>
    <row r="22" spans="1:40" x14ac:dyDescent="0.25">
      <c r="A22" s="123">
        <f t="shared" si="16"/>
        <v>44986</v>
      </c>
      <c r="B22" s="124">
        <v>9</v>
      </c>
      <c r="C22" s="125">
        <f t="shared" si="17"/>
        <v>102374.40263835517</v>
      </c>
      <c r="D22" s="126">
        <f t="shared" si="1"/>
        <v>281.52999999999997</v>
      </c>
      <c r="E22" s="126">
        <f t="shared" si="0"/>
        <v>579.87509311493397</v>
      </c>
      <c r="F22" s="126">
        <f t="shared" si="12"/>
        <v>861.4</v>
      </c>
      <c r="G22" s="126">
        <f t="shared" si="2"/>
        <v>101794.52754524023</v>
      </c>
      <c r="K22" s="128"/>
      <c r="L22" s="174">
        <f t="shared" si="18"/>
        <v>44986</v>
      </c>
      <c r="M22" s="131">
        <v>9</v>
      </c>
      <c r="N22" s="139">
        <f t="shared" si="19"/>
        <v>39621.817237408643</v>
      </c>
      <c r="O22" s="175">
        <f t="shared" si="3"/>
        <v>108.96</v>
      </c>
      <c r="P22" s="175">
        <f t="shared" si="4"/>
        <v>337.04318740804689</v>
      </c>
      <c r="Q22" s="175">
        <f t="shared" si="13"/>
        <v>446</v>
      </c>
      <c r="R22" s="175">
        <f t="shared" si="5"/>
        <v>39284.774050000597</v>
      </c>
      <c r="W22" s="174">
        <f t="shared" si="20"/>
        <v>44986</v>
      </c>
      <c r="X22" s="131">
        <v>9</v>
      </c>
      <c r="Y22" s="139">
        <f t="shared" si="21"/>
        <v>72017.360917352707</v>
      </c>
      <c r="Z22" s="175">
        <f t="shared" si="6"/>
        <v>0</v>
      </c>
      <c r="AA22" s="175">
        <f t="shared" si="7"/>
        <v>706.05255801326223</v>
      </c>
      <c r="AB22" s="175">
        <f t="shared" si="14"/>
        <v>706.05</v>
      </c>
      <c r="AC22" s="175">
        <f t="shared" si="8"/>
        <v>71311.30835933944</v>
      </c>
      <c r="AH22" s="174">
        <f t="shared" si="22"/>
        <v>44986</v>
      </c>
      <c r="AI22" s="131">
        <v>9</v>
      </c>
      <c r="AJ22" s="139">
        <f t="shared" si="23"/>
        <v>176101.43312209271</v>
      </c>
      <c r="AK22" s="175">
        <f t="shared" si="9"/>
        <v>484.28</v>
      </c>
      <c r="AL22" s="175">
        <f t="shared" si="10"/>
        <v>1207.0344483629799</v>
      </c>
      <c r="AM22" s="175">
        <f t="shared" si="15"/>
        <v>1691.31</v>
      </c>
      <c r="AN22" s="175">
        <f t="shared" si="11"/>
        <v>174894.39867372974</v>
      </c>
    </row>
    <row r="23" spans="1:40" x14ac:dyDescent="0.25">
      <c r="A23" s="123">
        <f t="shared" si="16"/>
        <v>45017</v>
      </c>
      <c r="B23" s="124">
        <v>10</v>
      </c>
      <c r="C23" s="125">
        <f t="shared" si="17"/>
        <v>101794.52754524023</v>
      </c>
      <c r="D23" s="126">
        <f t="shared" si="1"/>
        <v>279.93</v>
      </c>
      <c r="E23" s="126">
        <f t="shared" si="0"/>
        <v>581.46974962100012</v>
      </c>
      <c r="F23" s="126">
        <f t="shared" si="12"/>
        <v>861.4</v>
      </c>
      <c r="G23" s="126">
        <f t="shared" si="2"/>
        <v>101213.05779561923</v>
      </c>
      <c r="K23" s="128"/>
      <c r="L23" s="174">
        <f t="shared" si="18"/>
        <v>45017</v>
      </c>
      <c r="M23" s="131">
        <v>10</v>
      </c>
      <c r="N23" s="139">
        <f t="shared" si="19"/>
        <v>39284.774050000597</v>
      </c>
      <c r="O23" s="175">
        <f t="shared" si="3"/>
        <v>108.03</v>
      </c>
      <c r="P23" s="175">
        <f t="shared" si="4"/>
        <v>337.97005617341904</v>
      </c>
      <c r="Q23" s="175">
        <f t="shared" si="13"/>
        <v>446</v>
      </c>
      <c r="R23" s="175">
        <f t="shared" si="5"/>
        <v>38946.803993827176</v>
      </c>
      <c r="W23" s="174">
        <f t="shared" si="20"/>
        <v>45017</v>
      </c>
      <c r="X23" s="131">
        <v>10</v>
      </c>
      <c r="Y23" s="139">
        <f t="shared" si="21"/>
        <v>71311.30835933944</v>
      </c>
      <c r="Z23" s="175">
        <f t="shared" si="6"/>
        <v>0</v>
      </c>
      <c r="AA23" s="175">
        <f t="shared" si="7"/>
        <v>706.05255801326223</v>
      </c>
      <c r="AB23" s="175">
        <f t="shared" si="14"/>
        <v>706.05</v>
      </c>
      <c r="AC23" s="175">
        <f t="shared" si="8"/>
        <v>70605.255801326173</v>
      </c>
      <c r="AH23" s="213">
        <f t="shared" si="22"/>
        <v>45017</v>
      </c>
      <c r="AI23" s="214">
        <v>10</v>
      </c>
      <c r="AJ23" s="215">
        <f t="shared" si="23"/>
        <v>174894.39867372974</v>
      </c>
      <c r="AK23" s="216">
        <f t="shared" si="9"/>
        <v>480.96</v>
      </c>
      <c r="AL23" s="216">
        <f t="shared" si="10"/>
        <v>1210.3537930959783</v>
      </c>
      <c r="AM23" s="216">
        <f t="shared" si="15"/>
        <v>1691.31</v>
      </c>
      <c r="AN23" s="216">
        <f t="shared" si="11"/>
        <v>173684.04488063377</v>
      </c>
    </row>
    <row r="24" spans="1:40" x14ac:dyDescent="0.25">
      <c r="A24" s="123">
        <f t="shared" si="16"/>
        <v>45047</v>
      </c>
      <c r="B24" s="124">
        <v>11</v>
      </c>
      <c r="C24" s="125">
        <f t="shared" si="17"/>
        <v>101213.05779561923</v>
      </c>
      <c r="D24" s="126">
        <f t="shared" si="1"/>
        <v>278.33999999999997</v>
      </c>
      <c r="E24" s="126">
        <f t="shared" si="0"/>
        <v>583.06879143245783</v>
      </c>
      <c r="F24" s="126">
        <f t="shared" si="12"/>
        <v>861.4</v>
      </c>
      <c r="G24" s="126">
        <f t="shared" si="2"/>
        <v>100629.98900418678</v>
      </c>
      <c r="L24" s="174">
        <f t="shared" si="18"/>
        <v>45047</v>
      </c>
      <c r="M24" s="131">
        <v>11</v>
      </c>
      <c r="N24" s="139">
        <f t="shared" si="19"/>
        <v>38946.803993827176</v>
      </c>
      <c r="O24" s="175">
        <f t="shared" si="3"/>
        <v>107.1</v>
      </c>
      <c r="P24" s="175">
        <f t="shared" si="4"/>
        <v>338.89947382789592</v>
      </c>
      <c r="Q24" s="175">
        <f t="shared" si="13"/>
        <v>446</v>
      </c>
      <c r="R24" s="175">
        <f t="shared" si="5"/>
        <v>38607.904519999283</v>
      </c>
      <c r="W24" s="174">
        <f t="shared" si="20"/>
        <v>45047</v>
      </c>
      <c r="X24" s="131">
        <v>11</v>
      </c>
      <c r="Y24" s="139">
        <f t="shared" si="21"/>
        <v>70605.255801326173</v>
      </c>
      <c r="Z24" s="175">
        <f t="shared" si="6"/>
        <v>0</v>
      </c>
      <c r="AA24" s="175">
        <f t="shared" si="7"/>
        <v>706.05255801326223</v>
      </c>
      <c r="AB24" s="175">
        <f t="shared" si="14"/>
        <v>706.05</v>
      </c>
      <c r="AC24" s="175">
        <f t="shared" si="8"/>
        <v>69899.203243312906</v>
      </c>
      <c r="AH24" s="174">
        <f t="shared" si="22"/>
        <v>45047</v>
      </c>
      <c r="AI24" s="131">
        <v>11</v>
      </c>
      <c r="AJ24" s="139">
        <f t="shared" si="23"/>
        <v>173684.04488063377</v>
      </c>
      <c r="AK24" s="175">
        <f t="shared" si="9"/>
        <v>477.63</v>
      </c>
      <c r="AL24" s="175">
        <f t="shared" si="10"/>
        <v>1213.6822660269922</v>
      </c>
      <c r="AM24" s="175">
        <f t="shared" si="15"/>
        <v>1691.31</v>
      </c>
      <c r="AN24" s="175">
        <f t="shared" si="11"/>
        <v>172470.36261460677</v>
      </c>
    </row>
    <row r="25" spans="1:40" x14ac:dyDescent="0.25">
      <c r="A25" s="123">
        <f t="shared" si="16"/>
        <v>45078</v>
      </c>
      <c r="B25" s="124">
        <v>12</v>
      </c>
      <c r="C25" s="125">
        <f t="shared" si="17"/>
        <v>100629.98900418678</v>
      </c>
      <c r="D25" s="126">
        <f t="shared" si="1"/>
        <v>276.73</v>
      </c>
      <c r="E25" s="126">
        <f t="shared" si="0"/>
        <v>584.67223060889705</v>
      </c>
      <c r="F25" s="126">
        <f t="shared" si="12"/>
        <v>861.4</v>
      </c>
      <c r="G25" s="126">
        <f t="shared" si="2"/>
        <v>100045.31677357788</v>
      </c>
      <c r="L25" s="174">
        <f t="shared" si="18"/>
        <v>45078</v>
      </c>
      <c r="M25" s="131">
        <v>12</v>
      </c>
      <c r="N25" s="139">
        <f t="shared" si="19"/>
        <v>38607.904519999283</v>
      </c>
      <c r="O25" s="175">
        <f t="shared" si="3"/>
        <v>106.17</v>
      </c>
      <c r="P25" s="175">
        <f t="shared" si="4"/>
        <v>339.83144738092267</v>
      </c>
      <c r="Q25" s="175">
        <f t="shared" si="13"/>
        <v>446</v>
      </c>
      <c r="R25" s="175">
        <f t="shared" si="5"/>
        <v>38268.073072618361</v>
      </c>
      <c r="W25" s="174">
        <f t="shared" si="20"/>
        <v>45078</v>
      </c>
      <c r="X25" s="131">
        <v>12</v>
      </c>
      <c r="Y25" s="139">
        <f t="shared" si="21"/>
        <v>69899.203243312906</v>
      </c>
      <c r="Z25" s="175">
        <f t="shared" si="6"/>
        <v>0</v>
      </c>
      <c r="AA25" s="175">
        <f t="shared" si="7"/>
        <v>706.05255801326223</v>
      </c>
      <c r="AB25" s="175">
        <f t="shared" si="14"/>
        <v>706.05</v>
      </c>
      <c r="AC25" s="175">
        <f t="shared" si="8"/>
        <v>69193.150685299639</v>
      </c>
      <c r="AH25" s="174">
        <f t="shared" si="22"/>
        <v>45078</v>
      </c>
      <c r="AI25" s="131">
        <v>12</v>
      </c>
      <c r="AJ25" s="139">
        <f t="shared" si="23"/>
        <v>172470.36261460677</v>
      </c>
      <c r="AK25" s="175">
        <f t="shared" si="9"/>
        <v>474.29</v>
      </c>
      <c r="AL25" s="175">
        <f t="shared" si="10"/>
        <v>1217.0198922585664</v>
      </c>
      <c r="AM25" s="175">
        <f t="shared" si="15"/>
        <v>1691.31</v>
      </c>
      <c r="AN25" s="175">
        <f t="shared" si="11"/>
        <v>171253.3427223482</v>
      </c>
    </row>
    <row r="26" spans="1:40" x14ac:dyDescent="0.25">
      <c r="A26" s="123">
        <f t="shared" si="16"/>
        <v>45108</v>
      </c>
      <c r="B26" s="124">
        <v>13</v>
      </c>
      <c r="C26" s="125">
        <f t="shared" si="17"/>
        <v>100045.31677357788</v>
      </c>
      <c r="D26" s="126">
        <f t="shared" si="1"/>
        <v>275.12</v>
      </c>
      <c r="E26" s="126">
        <f t="shared" si="0"/>
        <v>586.28007924307155</v>
      </c>
      <c r="F26" s="126">
        <f t="shared" si="12"/>
        <v>861.4</v>
      </c>
      <c r="G26" s="126">
        <f t="shared" si="2"/>
        <v>99459.03669433482</v>
      </c>
      <c r="L26" s="174">
        <f t="shared" si="18"/>
        <v>45108</v>
      </c>
      <c r="M26" s="131">
        <v>13</v>
      </c>
      <c r="N26" s="139">
        <f t="shared" si="19"/>
        <v>38268.073072618361</v>
      </c>
      <c r="O26" s="175">
        <f t="shared" si="3"/>
        <v>105.24</v>
      </c>
      <c r="P26" s="175">
        <f t="shared" si="4"/>
        <v>340.76598386122015</v>
      </c>
      <c r="Q26" s="175">
        <f t="shared" si="13"/>
        <v>446</v>
      </c>
      <c r="R26" s="175">
        <f t="shared" si="5"/>
        <v>37927.307088757138</v>
      </c>
      <c r="W26" s="174">
        <f t="shared" si="20"/>
        <v>45108</v>
      </c>
      <c r="X26" s="131">
        <v>13</v>
      </c>
      <c r="Y26" s="139">
        <f t="shared" si="21"/>
        <v>69193.150685299639</v>
      </c>
      <c r="Z26" s="175">
        <f t="shared" si="6"/>
        <v>0</v>
      </c>
      <c r="AA26" s="175">
        <f t="shared" si="7"/>
        <v>706.05255801326223</v>
      </c>
      <c r="AB26" s="175">
        <f t="shared" si="14"/>
        <v>706.05</v>
      </c>
      <c r="AC26" s="175">
        <f t="shared" si="8"/>
        <v>68487.098127286372</v>
      </c>
      <c r="AH26" s="174">
        <f t="shared" si="22"/>
        <v>45108</v>
      </c>
      <c r="AI26" s="131">
        <v>13</v>
      </c>
      <c r="AJ26" s="139">
        <f t="shared" si="23"/>
        <v>171253.3427223482</v>
      </c>
      <c r="AK26" s="175">
        <f t="shared" si="9"/>
        <v>470.95</v>
      </c>
      <c r="AL26" s="175">
        <f t="shared" si="10"/>
        <v>1220.3666969622775</v>
      </c>
      <c r="AM26" s="175">
        <f t="shared" si="15"/>
        <v>1691.31</v>
      </c>
      <c r="AN26" s="175">
        <f t="shared" si="11"/>
        <v>170032.97602538593</v>
      </c>
    </row>
    <row r="27" spans="1:40" x14ac:dyDescent="0.25">
      <c r="A27" s="123">
        <f t="shared" si="16"/>
        <v>45139</v>
      </c>
      <c r="B27" s="124">
        <v>14</v>
      </c>
      <c r="C27" s="125">
        <f t="shared" si="17"/>
        <v>99459.03669433482</v>
      </c>
      <c r="D27" s="126">
        <f t="shared" si="1"/>
        <v>273.51</v>
      </c>
      <c r="E27" s="126">
        <f t="shared" si="0"/>
        <v>587.89234946098998</v>
      </c>
      <c r="F27" s="126">
        <f t="shared" si="12"/>
        <v>861.4</v>
      </c>
      <c r="G27" s="126">
        <f t="shared" si="2"/>
        <v>98871.144344873828</v>
      </c>
      <c r="L27" s="174">
        <f t="shared" si="18"/>
        <v>45139</v>
      </c>
      <c r="M27" s="131">
        <v>14</v>
      </c>
      <c r="N27" s="139">
        <f t="shared" si="19"/>
        <v>37927.307088757138</v>
      </c>
      <c r="O27" s="175">
        <f t="shared" si="3"/>
        <v>104.3</v>
      </c>
      <c r="P27" s="175">
        <f t="shared" si="4"/>
        <v>341.70309031683854</v>
      </c>
      <c r="Q27" s="175">
        <f t="shared" si="13"/>
        <v>446</v>
      </c>
      <c r="R27" s="175">
        <f t="shared" si="5"/>
        <v>37585.603998440296</v>
      </c>
      <c r="W27" s="174">
        <f t="shared" si="20"/>
        <v>45139</v>
      </c>
      <c r="X27" s="131">
        <v>14</v>
      </c>
      <c r="Y27" s="139">
        <f t="shared" si="21"/>
        <v>68487.098127286372</v>
      </c>
      <c r="Z27" s="175">
        <f t="shared" si="6"/>
        <v>0</v>
      </c>
      <c r="AA27" s="175">
        <f t="shared" si="7"/>
        <v>706.05255801326223</v>
      </c>
      <c r="AB27" s="175">
        <f t="shared" si="14"/>
        <v>706.05</v>
      </c>
      <c r="AC27" s="175">
        <f t="shared" si="8"/>
        <v>67781.045569273105</v>
      </c>
      <c r="AH27" s="174">
        <f t="shared" si="22"/>
        <v>45139</v>
      </c>
      <c r="AI27" s="131">
        <v>14</v>
      </c>
      <c r="AJ27" s="139">
        <f t="shared" si="23"/>
        <v>170032.97602538593</v>
      </c>
      <c r="AK27" s="175">
        <f t="shared" si="9"/>
        <v>467.59</v>
      </c>
      <c r="AL27" s="175">
        <f t="shared" si="10"/>
        <v>1223.7227053789238</v>
      </c>
      <c r="AM27" s="175">
        <f t="shared" si="15"/>
        <v>1691.31</v>
      </c>
      <c r="AN27" s="175">
        <f t="shared" si="11"/>
        <v>168809.253320007</v>
      </c>
    </row>
    <row r="28" spans="1:40" x14ac:dyDescent="0.25">
      <c r="A28" s="123">
        <f t="shared" si="16"/>
        <v>45170</v>
      </c>
      <c r="B28" s="124">
        <v>15</v>
      </c>
      <c r="C28" s="125">
        <f t="shared" si="17"/>
        <v>98871.144344873828</v>
      </c>
      <c r="D28" s="126">
        <f t="shared" si="1"/>
        <v>271.89999999999998</v>
      </c>
      <c r="E28" s="126">
        <f t="shared" si="0"/>
        <v>589.5090534220077</v>
      </c>
      <c r="F28" s="126">
        <f t="shared" si="12"/>
        <v>861.4</v>
      </c>
      <c r="G28" s="126">
        <f t="shared" si="2"/>
        <v>98281.635291451821</v>
      </c>
      <c r="L28" s="174">
        <f t="shared" si="18"/>
        <v>45170</v>
      </c>
      <c r="M28" s="131">
        <v>15</v>
      </c>
      <c r="N28" s="139">
        <f t="shared" si="19"/>
        <v>37585.603998440296</v>
      </c>
      <c r="O28" s="175">
        <f t="shared" si="3"/>
        <v>103.36</v>
      </c>
      <c r="P28" s="175">
        <f t="shared" si="4"/>
        <v>342.64277381520981</v>
      </c>
      <c r="Q28" s="175">
        <f t="shared" si="13"/>
        <v>446</v>
      </c>
      <c r="R28" s="175">
        <f t="shared" si="5"/>
        <v>37242.961224625084</v>
      </c>
      <c r="W28" s="174">
        <f t="shared" si="20"/>
        <v>45170</v>
      </c>
      <c r="X28" s="131">
        <v>15</v>
      </c>
      <c r="Y28" s="139">
        <f t="shared" si="21"/>
        <v>67781.045569273105</v>
      </c>
      <c r="Z28" s="175">
        <f t="shared" si="6"/>
        <v>0</v>
      </c>
      <c r="AA28" s="175">
        <f t="shared" si="7"/>
        <v>706.05255801326223</v>
      </c>
      <c r="AB28" s="175">
        <f t="shared" si="14"/>
        <v>706.05</v>
      </c>
      <c r="AC28" s="175">
        <f t="shared" si="8"/>
        <v>67074.993011259838</v>
      </c>
      <c r="AH28" s="174">
        <f t="shared" si="22"/>
        <v>45170</v>
      </c>
      <c r="AI28" s="131">
        <v>15</v>
      </c>
      <c r="AJ28" s="139">
        <f t="shared" si="23"/>
        <v>168809.253320007</v>
      </c>
      <c r="AK28" s="175">
        <f t="shared" si="9"/>
        <v>464.23</v>
      </c>
      <c r="AL28" s="175">
        <f t="shared" si="10"/>
        <v>1227.0879428187159</v>
      </c>
      <c r="AM28" s="175">
        <f t="shared" si="15"/>
        <v>1691.31</v>
      </c>
      <c r="AN28" s="175">
        <f t="shared" si="11"/>
        <v>167582.1653771883</v>
      </c>
    </row>
    <row r="29" spans="1:40" x14ac:dyDescent="0.25">
      <c r="A29" s="123">
        <f t="shared" si="16"/>
        <v>45200</v>
      </c>
      <c r="B29" s="124">
        <v>16</v>
      </c>
      <c r="C29" s="125">
        <f t="shared" si="17"/>
        <v>98281.635291451821</v>
      </c>
      <c r="D29" s="126">
        <f t="shared" si="1"/>
        <v>270.27</v>
      </c>
      <c r="E29" s="126">
        <f t="shared" si="0"/>
        <v>591.13020331891823</v>
      </c>
      <c r="F29" s="126">
        <f t="shared" si="12"/>
        <v>861.4</v>
      </c>
      <c r="G29" s="126">
        <f t="shared" si="2"/>
        <v>97690.505088132908</v>
      </c>
      <c r="L29" s="174">
        <f t="shared" si="18"/>
        <v>45200</v>
      </c>
      <c r="M29" s="131">
        <v>16</v>
      </c>
      <c r="N29" s="139">
        <f t="shared" si="19"/>
        <v>37242.961224625084</v>
      </c>
      <c r="O29" s="175">
        <f t="shared" si="3"/>
        <v>102.42</v>
      </c>
      <c r="P29" s="175">
        <f t="shared" si="4"/>
        <v>343.58504144320165</v>
      </c>
      <c r="Q29" s="175">
        <f t="shared" si="13"/>
        <v>446</v>
      </c>
      <c r="R29" s="175">
        <f t="shared" si="5"/>
        <v>36899.376183181885</v>
      </c>
      <c r="W29" s="174">
        <f t="shared" si="20"/>
        <v>45200</v>
      </c>
      <c r="X29" s="131">
        <v>16</v>
      </c>
      <c r="Y29" s="139">
        <f t="shared" si="21"/>
        <v>67074.993011259838</v>
      </c>
      <c r="Z29" s="175">
        <f t="shared" si="6"/>
        <v>0</v>
      </c>
      <c r="AA29" s="175">
        <f t="shared" si="7"/>
        <v>706.05255801326223</v>
      </c>
      <c r="AB29" s="175">
        <f t="shared" si="14"/>
        <v>706.05</v>
      </c>
      <c r="AC29" s="175">
        <f t="shared" si="8"/>
        <v>66368.940453246571</v>
      </c>
      <c r="AH29" s="174">
        <f t="shared" si="22"/>
        <v>45200</v>
      </c>
      <c r="AI29" s="131">
        <v>16</v>
      </c>
      <c r="AJ29" s="139">
        <f t="shared" si="23"/>
        <v>167582.1653771883</v>
      </c>
      <c r="AK29" s="175">
        <f t="shared" si="9"/>
        <v>460.85</v>
      </c>
      <c r="AL29" s="175">
        <f t="shared" si="10"/>
        <v>1230.4624346614671</v>
      </c>
      <c r="AM29" s="175">
        <f t="shared" si="15"/>
        <v>1691.31</v>
      </c>
      <c r="AN29" s="175">
        <f t="shared" si="11"/>
        <v>166351.70294252684</v>
      </c>
    </row>
    <row r="30" spans="1:40" x14ac:dyDescent="0.25">
      <c r="A30" s="123">
        <f t="shared" si="16"/>
        <v>45231</v>
      </c>
      <c r="B30" s="124">
        <v>17</v>
      </c>
      <c r="C30" s="125">
        <f t="shared" si="17"/>
        <v>97690.505088132908</v>
      </c>
      <c r="D30" s="126">
        <f t="shared" si="1"/>
        <v>268.64999999999998</v>
      </c>
      <c r="E30" s="126">
        <f t="shared" si="0"/>
        <v>592.75581137804534</v>
      </c>
      <c r="F30" s="126">
        <f t="shared" si="12"/>
        <v>861.4</v>
      </c>
      <c r="G30" s="126">
        <f t="shared" si="2"/>
        <v>97097.749276754868</v>
      </c>
      <c r="L30" s="174">
        <f t="shared" si="18"/>
        <v>45231</v>
      </c>
      <c r="M30" s="131">
        <v>17</v>
      </c>
      <c r="N30" s="139">
        <f t="shared" si="19"/>
        <v>36899.376183181885</v>
      </c>
      <c r="O30" s="175">
        <f t="shared" si="3"/>
        <v>101.47</v>
      </c>
      <c r="P30" s="175">
        <f t="shared" si="4"/>
        <v>344.52990030717046</v>
      </c>
      <c r="Q30" s="175">
        <f t="shared" si="13"/>
        <v>446</v>
      </c>
      <c r="R30" s="175">
        <f t="shared" si="5"/>
        <v>36554.846282874714</v>
      </c>
      <c r="W30" s="174">
        <f t="shared" si="20"/>
        <v>45231</v>
      </c>
      <c r="X30" s="131">
        <v>17</v>
      </c>
      <c r="Y30" s="139">
        <f t="shared" si="21"/>
        <v>66368.940453246571</v>
      </c>
      <c r="Z30" s="175">
        <f t="shared" si="6"/>
        <v>0</v>
      </c>
      <c r="AA30" s="175">
        <f t="shared" si="7"/>
        <v>706.05255801326223</v>
      </c>
      <c r="AB30" s="175">
        <f t="shared" si="14"/>
        <v>706.05</v>
      </c>
      <c r="AC30" s="175">
        <f t="shared" si="8"/>
        <v>65662.887895233303</v>
      </c>
      <c r="AH30" s="174">
        <f t="shared" si="22"/>
        <v>45231</v>
      </c>
      <c r="AI30" s="131">
        <v>17</v>
      </c>
      <c r="AJ30" s="139">
        <f t="shared" si="23"/>
        <v>166351.70294252684</v>
      </c>
      <c r="AK30" s="175">
        <f t="shared" si="9"/>
        <v>457.47</v>
      </c>
      <c r="AL30" s="175">
        <f t="shared" si="10"/>
        <v>1233.8462063567863</v>
      </c>
      <c r="AM30" s="175">
        <f t="shared" si="15"/>
        <v>1691.31</v>
      </c>
      <c r="AN30" s="175">
        <f t="shared" si="11"/>
        <v>165117.85673617004</v>
      </c>
    </row>
    <row r="31" spans="1:40" x14ac:dyDescent="0.25">
      <c r="A31" s="123">
        <f t="shared" si="16"/>
        <v>45261</v>
      </c>
      <c r="B31" s="124">
        <v>18</v>
      </c>
      <c r="C31" s="125">
        <f t="shared" si="17"/>
        <v>97097.749276754868</v>
      </c>
      <c r="D31" s="126">
        <f t="shared" si="1"/>
        <v>267.02</v>
      </c>
      <c r="E31" s="126">
        <f t="shared" si="0"/>
        <v>594.38588985933484</v>
      </c>
      <c r="F31" s="126">
        <f t="shared" si="12"/>
        <v>861.4</v>
      </c>
      <c r="G31" s="126">
        <f t="shared" si="2"/>
        <v>96503.363386895537</v>
      </c>
      <c r="L31" s="174">
        <f t="shared" si="18"/>
        <v>45261</v>
      </c>
      <c r="M31" s="131">
        <v>18</v>
      </c>
      <c r="N31" s="139">
        <f t="shared" si="19"/>
        <v>36554.846282874714</v>
      </c>
      <c r="O31" s="175">
        <f t="shared" si="3"/>
        <v>100.53</v>
      </c>
      <c r="P31" s="175">
        <f t="shared" si="4"/>
        <v>345.47735753301521</v>
      </c>
      <c r="Q31" s="175">
        <f t="shared" si="13"/>
        <v>446</v>
      </c>
      <c r="R31" s="175">
        <f t="shared" si="5"/>
        <v>36209.368925341696</v>
      </c>
      <c r="W31" s="174">
        <f t="shared" si="20"/>
        <v>45261</v>
      </c>
      <c r="X31" s="131">
        <v>18</v>
      </c>
      <c r="Y31" s="139">
        <f t="shared" si="21"/>
        <v>65662.887895233303</v>
      </c>
      <c r="Z31" s="175">
        <f t="shared" si="6"/>
        <v>0</v>
      </c>
      <c r="AA31" s="175">
        <f t="shared" si="7"/>
        <v>706.05255801326223</v>
      </c>
      <c r="AB31" s="175">
        <f t="shared" si="14"/>
        <v>706.05</v>
      </c>
      <c r="AC31" s="175">
        <f t="shared" si="8"/>
        <v>64956.835337220044</v>
      </c>
      <c r="AH31" s="174">
        <f t="shared" si="22"/>
        <v>45261</v>
      </c>
      <c r="AI31" s="131">
        <v>18</v>
      </c>
      <c r="AJ31" s="139">
        <f t="shared" si="23"/>
        <v>165117.85673617004</v>
      </c>
      <c r="AK31" s="175">
        <f t="shared" si="9"/>
        <v>454.07</v>
      </c>
      <c r="AL31" s="175">
        <f t="shared" si="10"/>
        <v>1237.2392834242673</v>
      </c>
      <c r="AM31" s="175">
        <f t="shared" si="15"/>
        <v>1691.31</v>
      </c>
      <c r="AN31" s="175">
        <f t="shared" si="11"/>
        <v>163880.61745274576</v>
      </c>
    </row>
    <row r="32" spans="1:40" x14ac:dyDescent="0.25">
      <c r="A32" s="123">
        <f t="shared" si="16"/>
        <v>45292</v>
      </c>
      <c r="B32" s="124">
        <v>19</v>
      </c>
      <c r="C32" s="125">
        <f t="shared" si="17"/>
        <v>96503.363386895537</v>
      </c>
      <c r="D32" s="126">
        <f t="shared" si="1"/>
        <v>265.38</v>
      </c>
      <c r="E32" s="126">
        <f t="shared" si="0"/>
        <v>596.020451056448</v>
      </c>
      <c r="F32" s="126">
        <f t="shared" si="12"/>
        <v>861.4</v>
      </c>
      <c r="G32" s="126">
        <f t="shared" si="2"/>
        <v>95907.342935839086</v>
      </c>
      <c r="L32" s="174">
        <f t="shared" si="18"/>
        <v>45292</v>
      </c>
      <c r="M32" s="131">
        <v>19</v>
      </c>
      <c r="N32" s="139">
        <f t="shared" si="19"/>
        <v>36209.368925341696</v>
      </c>
      <c r="O32" s="175">
        <f t="shared" si="3"/>
        <v>99.58</v>
      </c>
      <c r="P32" s="175">
        <f t="shared" si="4"/>
        <v>346.42742026623097</v>
      </c>
      <c r="Q32" s="175">
        <f t="shared" si="13"/>
        <v>446</v>
      </c>
      <c r="R32" s="175">
        <f t="shared" si="5"/>
        <v>35862.941505075461</v>
      </c>
      <c r="W32" s="174">
        <f t="shared" si="20"/>
        <v>45292</v>
      </c>
      <c r="X32" s="131">
        <v>19</v>
      </c>
      <c r="Y32" s="139">
        <f t="shared" si="21"/>
        <v>64956.835337220044</v>
      </c>
      <c r="Z32" s="175">
        <f t="shared" si="6"/>
        <v>0</v>
      </c>
      <c r="AA32" s="175">
        <f t="shared" si="7"/>
        <v>706.05255801326223</v>
      </c>
      <c r="AB32" s="175">
        <f t="shared" si="14"/>
        <v>706.05</v>
      </c>
      <c r="AC32" s="175">
        <f t="shared" si="8"/>
        <v>64250.782779206784</v>
      </c>
      <c r="AH32" s="174">
        <f t="shared" si="22"/>
        <v>45292</v>
      </c>
      <c r="AI32" s="131">
        <v>19</v>
      </c>
      <c r="AJ32" s="139">
        <f t="shared" si="23"/>
        <v>163880.61745274576</v>
      </c>
      <c r="AK32" s="175">
        <f t="shared" si="9"/>
        <v>450.67</v>
      </c>
      <c r="AL32" s="175">
        <f t="shared" si="10"/>
        <v>1240.6416914536842</v>
      </c>
      <c r="AM32" s="175">
        <f t="shared" si="15"/>
        <v>1691.31</v>
      </c>
      <c r="AN32" s="175">
        <f t="shared" si="11"/>
        <v>162639.97576129207</v>
      </c>
    </row>
    <row r="33" spans="1:40" x14ac:dyDescent="0.25">
      <c r="A33" s="123">
        <f t="shared" si="16"/>
        <v>45323</v>
      </c>
      <c r="B33" s="124">
        <v>20</v>
      </c>
      <c r="C33" s="125">
        <f t="shared" si="17"/>
        <v>95907.342935839086</v>
      </c>
      <c r="D33" s="126">
        <f t="shared" si="1"/>
        <v>263.75</v>
      </c>
      <c r="E33" s="126">
        <f t="shared" si="0"/>
        <v>597.65950729685323</v>
      </c>
      <c r="F33" s="126">
        <f t="shared" si="12"/>
        <v>861.4</v>
      </c>
      <c r="G33" s="126">
        <f t="shared" si="2"/>
        <v>95309.683428542237</v>
      </c>
      <c r="L33" s="174">
        <f t="shared" si="18"/>
        <v>45323</v>
      </c>
      <c r="M33" s="131">
        <v>20</v>
      </c>
      <c r="N33" s="139">
        <f t="shared" si="19"/>
        <v>35862.941505075461</v>
      </c>
      <c r="O33" s="175">
        <f t="shared" si="3"/>
        <v>98.62</v>
      </c>
      <c r="P33" s="175">
        <f t="shared" si="4"/>
        <v>347.38009567196315</v>
      </c>
      <c r="Q33" s="175">
        <f t="shared" si="13"/>
        <v>446</v>
      </c>
      <c r="R33" s="175">
        <f t="shared" si="5"/>
        <v>35515.561409403497</v>
      </c>
      <c r="W33" s="174">
        <f t="shared" si="20"/>
        <v>45323</v>
      </c>
      <c r="X33" s="131">
        <v>20</v>
      </c>
      <c r="Y33" s="139">
        <f t="shared" si="21"/>
        <v>64250.782779206784</v>
      </c>
      <c r="Z33" s="175">
        <f t="shared" si="6"/>
        <v>0</v>
      </c>
      <c r="AA33" s="175">
        <f t="shared" si="7"/>
        <v>706.05255801326223</v>
      </c>
      <c r="AB33" s="175">
        <f t="shared" si="14"/>
        <v>706.05</v>
      </c>
      <c r="AC33" s="175">
        <f t="shared" si="8"/>
        <v>63544.730221193524</v>
      </c>
      <c r="AH33" s="174">
        <f t="shared" si="22"/>
        <v>45323</v>
      </c>
      <c r="AI33" s="131">
        <v>20</v>
      </c>
      <c r="AJ33" s="139">
        <f t="shared" si="23"/>
        <v>162639.97576129207</v>
      </c>
      <c r="AK33" s="175">
        <f t="shared" si="9"/>
        <v>447.26</v>
      </c>
      <c r="AL33" s="175">
        <f t="shared" si="10"/>
        <v>1244.0534561051818</v>
      </c>
      <c r="AM33" s="175">
        <f t="shared" si="15"/>
        <v>1691.31</v>
      </c>
      <c r="AN33" s="175">
        <f t="shared" si="11"/>
        <v>161395.92230518689</v>
      </c>
    </row>
    <row r="34" spans="1:40" x14ac:dyDescent="0.25">
      <c r="A34" s="123">
        <f t="shared" si="16"/>
        <v>45352</v>
      </c>
      <c r="B34" s="124">
        <v>21</v>
      </c>
      <c r="C34" s="125">
        <f t="shared" si="17"/>
        <v>95309.683428542237</v>
      </c>
      <c r="D34" s="126">
        <f t="shared" si="1"/>
        <v>262.10000000000002</v>
      </c>
      <c r="E34" s="126">
        <f t="shared" si="0"/>
        <v>599.3030709419196</v>
      </c>
      <c r="F34" s="126">
        <f t="shared" si="12"/>
        <v>861.4</v>
      </c>
      <c r="G34" s="126">
        <f t="shared" si="2"/>
        <v>94710.380357600312</v>
      </c>
      <c r="L34" s="174">
        <f t="shared" si="18"/>
        <v>45352</v>
      </c>
      <c r="M34" s="131">
        <v>21</v>
      </c>
      <c r="N34" s="139">
        <f t="shared" si="19"/>
        <v>35515.561409403497</v>
      </c>
      <c r="O34" s="175">
        <f t="shared" si="3"/>
        <v>97.67</v>
      </c>
      <c r="P34" s="175">
        <f t="shared" si="4"/>
        <v>348.33539093506101</v>
      </c>
      <c r="Q34" s="175">
        <f t="shared" si="13"/>
        <v>446</v>
      </c>
      <c r="R34" s="175">
        <f t="shared" si="5"/>
        <v>35167.226018468435</v>
      </c>
      <c r="W34" s="174">
        <f t="shared" si="20"/>
        <v>45352</v>
      </c>
      <c r="X34" s="131">
        <v>21</v>
      </c>
      <c r="Y34" s="139">
        <f t="shared" si="21"/>
        <v>63544.730221193524</v>
      </c>
      <c r="Z34" s="175">
        <f t="shared" si="6"/>
        <v>0</v>
      </c>
      <c r="AA34" s="175">
        <f t="shared" si="7"/>
        <v>706.05255801326223</v>
      </c>
      <c r="AB34" s="175">
        <f t="shared" si="14"/>
        <v>706.05</v>
      </c>
      <c r="AC34" s="175">
        <f t="shared" si="8"/>
        <v>62838.677663180264</v>
      </c>
      <c r="AH34" s="174">
        <f t="shared" si="22"/>
        <v>45352</v>
      </c>
      <c r="AI34" s="131">
        <v>21</v>
      </c>
      <c r="AJ34" s="139">
        <f t="shared" si="23"/>
        <v>161395.92230518689</v>
      </c>
      <c r="AK34" s="175">
        <f t="shared" si="9"/>
        <v>443.84</v>
      </c>
      <c r="AL34" s="175">
        <f t="shared" si="10"/>
        <v>1247.474603109471</v>
      </c>
      <c r="AM34" s="175">
        <f t="shared" si="15"/>
        <v>1691.31</v>
      </c>
      <c r="AN34" s="175">
        <f t="shared" si="11"/>
        <v>160148.44770207742</v>
      </c>
    </row>
    <row r="35" spans="1:40" x14ac:dyDescent="0.25">
      <c r="A35" s="123">
        <f t="shared" si="16"/>
        <v>45383</v>
      </c>
      <c r="B35" s="124">
        <v>22</v>
      </c>
      <c r="C35" s="125">
        <f t="shared" si="17"/>
        <v>94710.380357600312</v>
      </c>
      <c r="D35" s="126">
        <f t="shared" si="1"/>
        <v>260.45</v>
      </c>
      <c r="E35" s="126">
        <f t="shared" si="0"/>
        <v>600.95115438700998</v>
      </c>
      <c r="F35" s="126">
        <f t="shared" si="12"/>
        <v>861.4</v>
      </c>
      <c r="G35" s="126">
        <f t="shared" si="2"/>
        <v>94109.429203213309</v>
      </c>
      <c r="L35" s="174">
        <f t="shared" si="18"/>
        <v>45383</v>
      </c>
      <c r="M35" s="131">
        <v>22</v>
      </c>
      <c r="N35" s="139">
        <f t="shared" si="19"/>
        <v>35167.226018468435</v>
      </c>
      <c r="O35" s="175">
        <f t="shared" si="3"/>
        <v>96.71</v>
      </c>
      <c r="P35" s="175">
        <f t="shared" si="4"/>
        <v>349.29331326013249</v>
      </c>
      <c r="Q35" s="175">
        <f t="shared" si="13"/>
        <v>446</v>
      </c>
      <c r="R35" s="175">
        <f t="shared" si="5"/>
        <v>34817.932705208303</v>
      </c>
      <c r="W35" s="174">
        <f t="shared" si="20"/>
        <v>45383</v>
      </c>
      <c r="X35" s="131">
        <v>22</v>
      </c>
      <c r="Y35" s="139">
        <f t="shared" si="21"/>
        <v>62838.677663180264</v>
      </c>
      <c r="Z35" s="175">
        <f t="shared" si="6"/>
        <v>0</v>
      </c>
      <c r="AA35" s="175">
        <f t="shared" si="7"/>
        <v>706.05255801326223</v>
      </c>
      <c r="AB35" s="175">
        <f t="shared" si="14"/>
        <v>706.05</v>
      </c>
      <c r="AC35" s="175">
        <f t="shared" si="8"/>
        <v>62132.625105167004</v>
      </c>
      <c r="AH35" s="174">
        <f t="shared" si="22"/>
        <v>45383</v>
      </c>
      <c r="AI35" s="131">
        <v>22</v>
      </c>
      <c r="AJ35" s="139">
        <f t="shared" si="23"/>
        <v>160148.44770207742</v>
      </c>
      <c r="AK35" s="175">
        <f t="shared" si="9"/>
        <v>440.41</v>
      </c>
      <c r="AL35" s="175">
        <f t="shared" si="10"/>
        <v>1250.9051582680222</v>
      </c>
      <c r="AM35" s="175">
        <f t="shared" si="15"/>
        <v>1691.31</v>
      </c>
      <c r="AN35" s="175">
        <f t="shared" si="11"/>
        <v>158897.5425438094</v>
      </c>
    </row>
    <row r="36" spans="1:40" x14ac:dyDescent="0.25">
      <c r="A36" s="123">
        <f t="shared" si="16"/>
        <v>45413</v>
      </c>
      <c r="B36" s="124">
        <v>23</v>
      </c>
      <c r="C36" s="125">
        <f t="shared" si="17"/>
        <v>94109.429203213309</v>
      </c>
      <c r="D36" s="126">
        <f t="shared" si="1"/>
        <v>258.8</v>
      </c>
      <c r="E36" s="126">
        <f t="shared" si="0"/>
        <v>602.6037700615741</v>
      </c>
      <c r="F36" s="126">
        <f t="shared" si="12"/>
        <v>861.4</v>
      </c>
      <c r="G36" s="126">
        <f t="shared" si="2"/>
        <v>93506.825433151738</v>
      </c>
      <c r="L36" s="174">
        <f t="shared" si="18"/>
        <v>45413</v>
      </c>
      <c r="M36" s="131">
        <v>23</v>
      </c>
      <c r="N36" s="139">
        <f t="shared" si="19"/>
        <v>34817.932705208303</v>
      </c>
      <c r="O36" s="175">
        <f t="shared" si="3"/>
        <v>95.75</v>
      </c>
      <c r="P36" s="175">
        <f t="shared" si="4"/>
        <v>350.25386987159777</v>
      </c>
      <c r="Q36" s="175">
        <f t="shared" si="13"/>
        <v>446</v>
      </c>
      <c r="R36" s="175">
        <f t="shared" si="5"/>
        <v>34467.678835336708</v>
      </c>
      <c r="W36" s="174">
        <f t="shared" si="20"/>
        <v>45413</v>
      </c>
      <c r="X36" s="131">
        <v>23</v>
      </c>
      <c r="Y36" s="139">
        <f t="shared" si="21"/>
        <v>62132.625105167004</v>
      </c>
      <c r="Z36" s="175">
        <f t="shared" si="6"/>
        <v>0</v>
      </c>
      <c r="AA36" s="175">
        <f t="shared" si="7"/>
        <v>706.05255801326223</v>
      </c>
      <c r="AB36" s="175">
        <f t="shared" si="14"/>
        <v>706.05</v>
      </c>
      <c r="AC36" s="175">
        <f t="shared" si="8"/>
        <v>61426.572547153744</v>
      </c>
      <c r="AH36" s="174">
        <f t="shared" si="22"/>
        <v>45413</v>
      </c>
      <c r="AI36" s="131">
        <v>23</v>
      </c>
      <c r="AJ36" s="139">
        <f t="shared" si="23"/>
        <v>158897.5425438094</v>
      </c>
      <c r="AK36" s="175">
        <f t="shared" si="9"/>
        <v>436.97</v>
      </c>
      <c r="AL36" s="175">
        <f t="shared" si="10"/>
        <v>1254.345147453259</v>
      </c>
      <c r="AM36" s="175">
        <f t="shared" si="15"/>
        <v>1691.31</v>
      </c>
      <c r="AN36" s="175">
        <f t="shared" si="11"/>
        <v>157643.19739635615</v>
      </c>
    </row>
    <row r="37" spans="1:40" x14ac:dyDescent="0.25">
      <c r="A37" s="123">
        <f t="shared" si="16"/>
        <v>45444</v>
      </c>
      <c r="B37" s="124">
        <v>24</v>
      </c>
      <c r="C37" s="125">
        <f t="shared" si="17"/>
        <v>93506.825433151738</v>
      </c>
      <c r="D37" s="126">
        <f t="shared" si="1"/>
        <v>257.14</v>
      </c>
      <c r="E37" s="126">
        <f t="shared" si="0"/>
        <v>604.26093042924344</v>
      </c>
      <c r="F37" s="126">
        <f t="shared" si="12"/>
        <v>861.4</v>
      </c>
      <c r="G37" s="126">
        <f t="shared" si="2"/>
        <v>92902.564502722496</v>
      </c>
      <c r="L37" s="174">
        <f t="shared" si="18"/>
        <v>45444</v>
      </c>
      <c r="M37" s="131">
        <v>24</v>
      </c>
      <c r="N37" s="139">
        <f t="shared" si="19"/>
        <v>34467.678835336708</v>
      </c>
      <c r="O37" s="175">
        <f t="shared" si="3"/>
        <v>94.79</v>
      </c>
      <c r="P37" s="175">
        <f t="shared" si="4"/>
        <v>351.21706801374467</v>
      </c>
      <c r="Q37" s="175">
        <f t="shared" si="13"/>
        <v>446</v>
      </c>
      <c r="R37" s="175">
        <f t="shared" si="5"/>
        <v>34116.461767322966</v>
      </c>
      <c r="W37" s="174">
        <f t="shared" si="20"/>
        <v>45444</v>
      </c>
      <c r="X37" s="131">
        <v>24</v>
      </c>
      <c r="Y37" s="139">
        <f t="shared" si="21"/>
        <v>61426.572547153744</v>
      </c>
      <c r="Z37" s="175">
        <f t="shared" si="6"/>
        <v>0</v>
      </c>
      <c r="AA37" s="175">
        <f t="shared" si="7"/>
        <v>706.05255801326223</v>
      </c>
      <c r="AB37" s="175">
        <f t="shared" si="14"/>
        <v>706.05</v>
      </c>
      <c r="AC37" s="175">
        <f t="shared" si="8"/>
        <v>60720.519989140485</v>
      </c>
      <c r="AH37" s="174">
        <f t="shared" si="22"/>
        <v>45444</v>
      </c>
      <c r="AI37" s="131">
        <v>24</v>
      </c>
      <c r="AJ37" s="139">
        <f t="shared" si="23"/>
        <v>157643.19739635615</v>
      </c>
      <c r="AK37" s="175">
        <f t="shared" si="9"/>
        <v>433.52</v>
      </c>
      <c r="AL37" s="175">
        <f t="shared" si="10"/>
        <v>1257.7945966087557</v>
      </c>
      <c r="AM37" s="175">
        <f t="shared" si="15"/>
        <v>1691.31</v>
      </c>
      <c r="AN37" s="175">
        <f t="shared" si="11"/>
        <v>156385.40279974739</v>
      </c>
    </row>
    <row r="38" spans="1:40" x14ac:dyDescent="0.25">
      <c r="A38" s="123">
        <f t="shared" si="16"/>
        <v>45474</v>
      </c>
      <c r="B38" s="124">
        <v>25</v>
      </c>
      <c r="C38" s="125">
        <f t="shared" si="17"/>
        <v>92902.564502722496</v>
      </c>
      <c r="D38" s="126">
        <f t="shared" si="1"/>
        <v>255.48</v>
      </c>
      <c r="E38" s="126">
        <f t="shared" si="0"/>
        <v>605.92264798792394</v>
      </c>
      <c r="F38" s="126">
        <f t="shared" si="12"/>
        <v>861.4</v>
      </c>
      <c r="G38" s="126">
        <f t="shared" si="2"/>
        <v>92296.641854734567</v>
      </c>
      <c r="L38" s="174">
        <f t="shared" si="18"/>
        <v>45474</v>
      </c>
      <c r="M38" s="131">
        <v>25</v>
      </c>
      <c r="N38" s="139">
        <f t="shared" si="19"/>
        <v>34116.461767322966</v>
      </c>
      <c r="O38" s="175">
        <f t="shared" si="3"/>
        <v>93.82</v>
      </c>
      <c r="P38" s="175">
        <f t="shared" si="4"/>
        <v>352.1829149507825</v>
      </c>
      <c r="Q38" s="175">
        <f t="shared" si="13"/>
        <v>446</v>
      </c>
      <c r="R38" s="175">
        <f t="shared" si="5"/>
        <v>33764.278852372183</v>
      </c>
      <c r="W38" s="174">
        <f t="shared" si="20"/>
        <v>45474</v>
      </c>
      <c r="X38" s="131">
        <v>25</v>
      </c>
      <c r="Y38" s="139">
        <f t="shared" si="21"/>
        <v>60720.519989140485</v>
      </c>
      <c r="Z38" s="175">
        <f t="shared" si="6"/>
        <v>0</v>
      </c>
      <c r="AA38" s="175">
        <f t="shared" si="7"/>
        <v>706.05255801326223</v>
      </c>
      <c r="AB38" s="175">
        <f t="shared" si="14"/>
        <v>706.05</v>
      </c>
      <c r="AC38" s="175">
        <f t="shared" si="8"/>
        <v>60014.467431127225</v>
      </c>
      <c r="AH38" s="174">
        <f t="shared" si="22"/>
        <v>45474</v>
      </c>
      <c r="AI38" s="131">
        <v>25</v>
      </c>
      <c r="AJ38" s="139">
        <f t="shared" si="23"/>
        <v>156385.40279974739</v>
      </c>
      <c r="AK38" s="175">
        <f t="shared" si="9"/>
        <v>430.06</v>
      </c>
      <c r="AL38" s="175">
        <f t="shared" si="10"/>
        <v>1261.2535317494296</v>
      </c>
      <c r="AM38" s="175">
        <f t="shared" si="15"/>
        <v>1691.31</v>
      </c>
      <c r="AN38" s="175">
        <f t="shared" si="11"/>
        <v>155124.14926799797</v>
      </c>
    </row>
    <row r="39" spans="1:40" x14ac:dyDescent="0.25">
      <c r="A39" s="123">
        <f t="shared" si="16"/>
        <v>45505</v>
      </c>
      <c r="B39" s="124">
        <v>26</v>
      </c>
      <c r="C39" s="125">
        <f t="shared" si="17"/>
        <v>92296.641854734567</v>
      </c>
      <c r="D39" s="126">
        <f t="shared" si="1"/>
        <v>253.82</v>
      </c>
      <c r="E39" s="126">
        <f t="shared" si="0"/>
        <v>607.58893526989073</v>
      </c>
      <c r="F39" s="126">
        <f t="shared" si="12"/>
        <v>861.4</v>
      </c>
      <c r="G39" s="126">
        <f t="shared" si="2"/>
        <v>91689.052919464681</v>
      </c>
      <c r="L39" s="174">
        <f t="shared" si="18"/>
        <v>45505</v>
      </c>
      <c r="M39" s="131">
        <v>26</v>
      </c>
      <c r="N39" s="139">
        <f t="shared" si="19"/>
        <v>33764.278852372183</v>
      </c>
      <c r="O39" s="175">
        <f t="shared" si="3"/>
        <v>92.85</v>
      </c>
      <c r="P39" s="175">
        <f t="shared" si="4"/>
        <v>353.15141796689716</v>
      </c>
      <c r="Q39" s="175">
        <f t="shared" si="13"/>
        <v>446</v>
      </c>
      <c r="R39" s="175">
        <f t="shared" si="5"/>
        <v>33411.127434405287</v>
      </c>
      <c r="W39" s="174">
        <f t="shared" si="20"/>
        <v>45505</v>
      </c>
      <c r="X39" s="131">
        <v>26</v>
      </c>
      <c r="Y39" s="139">
        <f t="shared" si="21"/>
        <v>60014.467431127225</v>
      </c>
      <c r="Z39" s="175">
        <f t="shared" si="6"/>
        <v>0</v>
      </c>
      <c r="AA39" s="175">
        <f t="shared" si="7"/>
        <v>706.05255801326223</v>
      </c>
      <c r="AB39" s="175">
        <f t="shared" si="14"/>
        <v>706.05</v>
      </c>
      <c r="AC39" s="175">
        <f t="shared" si="8"/>
        <v>59308.414873113965</v>
      </c>
      <c r="AH39" s="174">
        <f t="shared" si="22"/>
        <v>45505</v>
      </c>
      <c r="AI39" s="131">
        <v>26</v>
      </c>
      <c r="AJ39" s="139">
        <f t="shared" si="23"/>
        <v>155124.14926799797</v>
      </c>
      <c r="AK39" s="175">
        <f t="shared" si="9"/>
        <v>426.59</v>
      </c>
      <c r="AL39" s="175">
        <f t="shared" si="10"/>
        <v>1264.7219789617407</v>
      </c>
      <c r="AM39" s="175">
        <f t="shared" si="15"/>
        <v>1691.31</v>
      </c>
      <c r="AN39" s="175">
        <f t="shared" si="11"/>
        <v>153859.42728903622</v>
      </c>
    </row>
    <row r="40" spans="1:40" x14ac:dyDescent="0.25">
      <c r="A40" s="123">
        <f t="shared" si="16"/>
        <v>45536</v>
      </c>
      <c r="B40" s="124">
        <v>27</v>
      </c>
      <c r="C40" s="125">
        <f t="shared" si="17"/>
        <v>91689.052919464681</v>
      </c>
      <c r="D40" s="126">
        <f t="shared" si="1"/>
        <v>252.14</v>
      </c>
      <c r="E40" s="126">
        <f t="shared" si="0"/>
        <v>609.2598048418829</v>
      </c>
      <c r="F40" s="126">
        <f t="shared" si="12"/>
        <v>861.4</v>
      </c>
      <c r="G40" s="126">
        <f t="shared" si="2"/>
        <v>91079.793114622793</v>
      </c>
      <c r="L40" s="174">
        <f t="shared" si="18"/>
        <v>45536</v>
      </c>
      <c r="M40" s="131">
        <v>27</v>
      </c>
      <c r="N40" s="139">
        <f t="shared" si="19"/>
        <v>33411.127434405287</v>
      </c>
      <c r="O40" s="175">
        <f t="shared" si="3"/>
        <v>91.88</v>
      </c>
      <c r="P40" s="175">
        <f t="shared" si="4"/>
        <v>354.12258436630611</v>
      </c>
      <c r="Q40" s="175">
        <f t="shared" si="13"/>
        <v>446</v>
      </c>
      <c r="R40" s="175">
        <f t="shared" si="5"/>
        <v>33057.004850038982</v>
      </c>
      <c r="W40" s="174">
        <f t="shared" si="20"/>
        <v>45536</v>
      </c>
      <c r="X40" s="131">
        <v>27</v>
      </c>
      <c r="Y40" s="139">
        <f t="shared" si="21"/>
        <v>59308.414873113965</v>
      </c>
      <c r="Z40" s="175">
        <f t="shared" si="6"/>
        <v>0</v>
      </c>
      <c r="AA40" s="175">
        <f t="shared" si="7"/>
        <v>706.05255801326223</v>
      </c>
      <c r="AB40" s="175">
        <f t="shared" si="14"/>
        <v>706.05</v>
      </c>
      <c r="AC40" s="175">
        <f t="shared" si="8"/>
        <v>58602.362315100705</v>
      </c>
      <c r="AH40" s="174">
        <f t="shared" si="22"/>
        <v>45536</v>
      </c>
      <c r="AI40" s="131">
        <v>27</v>
      </c>
      <c r="AJ40" s="139">
        <f t="shared" si="23"/>
        <v>153859.42728903622</v>
      </c>
      <c r="AK40" s="175">
        <f t="shared" si="9"/>
        <v>423.11</v>
      </c>
      <c r="AL40" s="175">
        <f t="shared" si="10"/>
        <v>1268.1999644038854</v>
      </c>
      <c r="AM40" s="175">
        <f t="shared" si="15"/>
        <v>1691.31</v>
      </c>
      <c r="AN40" s="175">
        <f t="shared" si="11"/>
        <v>152591.22732463235</v>
      </c>
    </row>
    <row r="41" spans="1:40" x14ac:dyDescent="0.25">
      <c r="A41" s="123">
        <f t="shared" si="16"/>
        <v>45566</v>
      </c>
      <c r="B41" s="124">
        <v>28</v>
      </c>
      <c r="C41" s="125">
        <f t="shared" si="17"/>
        <v>91079.793114622793</v>
      </c>
      <c r="D41" s="126">
        <f t="shared" si="1"/>
        <v>250.47</v>
      </c>
      <c r="E41" s="126">
        <f t="shared" si="0"/>
        <v>610.93526930519806</v>
      </c>
      <c r="F41" s="126">
        <f t="shared" si="12"/>
        <v>861.4</v>
      </c>
      <c r="G41" s="126">
        <f t="shared" si="2"/>
        <v>90468.857845317601</v>
      </c>
      <c r="L41" s="174">
        <f t="shared" si="18"/>
        <v>45566</v>
      </c>
      <c r="M41" s="131">
        <v>28</v>
      </c>
      <c r="N41" s="139">
        <f t="shared" si="19"/>
        <v>33057.004850038982</v>
      </c>
      <c r="O41" s="175">
        <f t="shared" si="3"/>
        <v>90.91</v>
      </c>
      <c r="P41" s="175">
        <f t="shared" si="4"/>
        <v>355.09642147331346</v>
      </c>
      <c r="Q41" s="175">
        <f t="shared" si="13"/>
        <v>446</v>
      </c>
      <c r="R41" s="175">
        <f t="shared" si="5"/>
        <v>32701.908428565668</v>
      </c>
      <c r="W41" s="174">
        <f t="shared" si="20"/>
        <v>45566</v>
      </c>
      <c r="X41" s="131">
        <v>28</v>
      </c>
      <c r="Y41" s="139">
        <f t="shared" si="21"/>
        <v>58602.362315100705</v>
      </c>
      <c r="Z41" s="175">
        <f t="shared" si="6"/>
        <v>0</v>
      </c>
      <c r="AA41" s="175">
        <f t="shared" si="7"/>
        <v>706.05255801326223</v>
      </c>
      <c r="AB41" s="175">
        <f t="shared" si="14"/>
        <v>706.05</v>
      </c>
      <c r="AC41" s="175">
        <f t="shared" si="8"/>
        <v>57896.309757087445</v>
      </c>
      <c r="AH41" s="174">
        <f t="shared" si="22"/>
        <v>45566</v>
      </c>
      <c r="AI41" s="131">
        <v>28</v>
      </c>
      <c r="AJ41" s="139">
        <f t="shared" si="23"/>
        <v>152591.22732463235</v>
      </c>
      <c r="AK41" s="175">
        <f t="shared" si="9"/>
        <v>419.63</v>
      </c>
      <c r="AL41" s="175">
        <f t="shared" si="10"/>
        <v>1271.687514305996</v>
      </c>
      <c r="AM41" s="175">
        <f t="shared" si="15"/>
        <v>1691.31</v>
      </c>
      <c r="AN41" s="175">
        <f t="shared" si="11"/>
        <v>151319.53981032636</v>
      </c>
    </row>
    <row r="42" spans="1:40" x14ac:dyDescent="0.25">
      <c r="A42" s="123">
        <f t="shared" si="16"/>
        <v>45597</v>
      </c>
      <c r="B42" s="124">
        <v>29</v>
      </c>
      <c r="C42" s="125">
        <f t="shared" si="17"/>
        <v>90468.857845317601</v>
      </c>
      <c r="D42" s="126">
        <f t="shared" si="1"/>
        <v>248.79</v>
      </c>
      <c r="E42" s="126">
        <f t="shared" si="0"/>
        <v>612.61534129578729</v>
      </c>
      <c r="F42" s="126">
        <f t="shared" si="12"/>
        <v>861.4</v>
      </c>
      <c r="G42" s="126">
        <f t="shared" si="2"/>
        <v>89856.242504021808</v>
      </c>
      <c r="L42" s="174">
        <f t="shared" si="18"/>
        <v>45597</v>
      </c>
      <c r="M42" s="131">
        <v>29</v>
      </c>
      <c r="N42" s="139">
        <f t="shared" si="19"/>
        <v>32701.908428565668</v>
      </c>
      <c r="O42" s="175">
        <f t="shared" si="3"/>
        <v>89.93</v>
      </c>
      <c r="P42" s="175">
        <f t="shared" si="4"/>
        <v>356.07293663236504</v>
      </c>
      <c r="Q42" s="175">
        <f t="shared" si="13"/>
        <v>446</v>
      </c>
      <c r="R42" s="175">
        <f t="shared" si="5"/>
        <v>32345.835491933303</v>
      </c>
      <c r="W42" s="174">
        <f t="shared" si="20"/>
        <v>45597</v>
      </c>
      <c r="X42" s="131">
        <v>29</v>
      </c>
      <c r="Y42" s="139">
        <f t="shared" si="21"/>
        <v>57896.309757087445</v>
      </c>
      <c r="Z42" s="175">
        <f t="shared" si="6"/>
        <v>0</v>
      </c>
      <c r="AA42" s="175">
        <f t="shared" si="7"/>
        <v>706.05255801326223</v>
      </c>
      <c r="AB42" s="175">
        <f t="shared" si="14"/>
        <v>706.05</v>
      </c>
      <c r="AC42" s="175">
        <f t="shared" si="8"/>
        <v>57190.257199074185</v>
      </c>
      <c r="AH42" s="174">
        <f t="shared" si="22"/>
        <v>45597</v>
      </c>
      <c r="AI42" s="131">
        <v>29</v>
      </c>
      <c r="AJ42" s="139">
        <f t="shared" si="23"/>
        <v>151319.53981032636</v>
      </c>
      <c r="AK42" s="175">
        <f t="shared" si="9"/>
        <v>416.13</v>
      </c>
      <c r="AL42" s="175">
        <f t="shared" si="10"/>
        <v>1275.1846549703375</v>
      </c>
      <c r="AM42" s="175">
        <f t="shared" si="15"/>
        <v>1691.31</v>
      </c>
      <c r="AN42" s="175">
        <f t="shared" si="11"/>
        <v>150044.35515535602</v>
      </c>
    </row>
    <row r="43" spans="1:40" x14ac:dyDescent="0.25">
      <c r="A43" s="123">
        <f t="shared" si="16"/>
        <v>45627</v>
      </c>
      <c r="B43" s="124">
        <v>30</v>
      </c>
      <c r="C43" s="125">
        <f t="shared" si="17"/>
        <v>89856.242504021808</v>
      </c>
      <c r="D43" s="126">
        <f t="shared" si="1"/>
        <v>247.1</v>
      </c>
      <c r="E43" s="126">
        <f t="shared" si="0"/>
        <v>614.30003348435082</v>
      </c>
      <c r="F43" s="126">
        <f t="shared" si="12"/>
        <v>861.4</v>
      </c>
      <c r="G43" s="126">
        <f t="shared" si="2"/>
        <v>89241.942470537455</v>
      </c>
      <c r="L43" s="174">
        <f t="shared" si="18"/>
        <v>45627</v>
      </c>
      <c r="M43" s="131">
        <v>30</v>
      </c>
      <c r="N43" s="139">
        <f t="shared" si="19"/>
        <v>32345.835491933303</v>
      </c>
      <c r="O43" s="175">
        <f t="shared" si="3"/>
        <v>88.95</v>
      </c>
      <c r="P43" s="175">
        <f t="shared" si="4"/>
        <v>357.05213720810406</v>
      </c>
      <c r="Q43" s="175">
        <f t="shared" si="13"/>
        <v>446</v>
      </c>
      <c r="R43" s="175">
        <f t="shared" si="5"/>
        <v>31988.783354725198</v>
      </c>
      <c r="W43" s="174">
        <f t="shared" si="20"/>
        <v>45627</v>
      </c>
      <c r="X43" s="131">
        <v>30</v>
      </c>
      <c r="Y43" s="139">
        <f t="shared" si="21"/>
        <v>57190.257199074185</v>
      </c>
      <c r="Z43" s="175">
        <f t="shared" si="6"/>
        <v>0</v>
      </c>
      <c r="AA43" s="175">
        <f t="shared" si="7"/>
        <v>706.05255801326223</v>
      </c>
      <c r="AB43" s="175">
        <f t="shared" si="14"/>
        <v>706.05</v>
      </c>
      <c r="AC43" s="175">
        <f t="shared" si="8"/>
        <v>56484.204641060925</v>
      </c>
      <c r="AH43" s="174">
        <f t="shared" si="22"/>
        <v>45627</v>
      </c>
      <c r="AI43" s="131">
        <v>30</v>
      </c>
      <c r="AJ43" s="139">
        <f t="shared" si="23"/>
        <v>150044.35515535602</v>
      </c>
      <c r="AK43" s="175">
        <f t="shared" si="9"/>
        <v>412.62</v>
      </c>
      <c r="AL43" s="175">
        <f t="shared" si="10"/>
        <v>1278.6914127715061</v>
      </c>
      <c r="AM43" s="175">
        <f t="shared" si="15"/>
        <v>1691.31</v>
      </c>
      <c r="AN43" s="175">
        <f t="shared" si="11"/>
        <v>148765.66374258453</v>
      </c>
    </row>
    <row r="44" spans="1:40" x14ac:dyDescent="0.25">
      <c r="A44" s="123">
        <f t="shared" si="16"/>
        <v>45658</v>
      </c>
      <c r="B44" s="124">
        <v>31</v>
      </c>
      <c r="C44" s="125">
        <f t="shared" si="17"/>
        <v>89241.942470537455</v>
      </c>
      <c r="D44" s="126">
        <f t="shared" si="1"/>
        <v>245.42</v>
      </c>
      <c r="E44" s="126">
        <f t="shared" si="0"/>
        <v>615.98935857643278</v>
      </c>
      <c r="F44" s="126">
        <f t="shared" si="12"/>
        <v>861.4</v>
      </c>
      <c r="G44" s="126">
        <f t="shared" si="2"/>
        <v>88625.953111961018</v>
      </c>
      <c r="L44" s="174">
        <f t="shared" si="18"/>
        <v>45658</v>
      </c>
      <c r="M44" s="131">
        <v>31</v>
      </c>
      <c r="N44" s="139">
        <f t="shared" si="19"/>
        <v>31988.783354725198</v>
      </c>
      <c r="O44" s="175">
        <f t="shared" si="3"/>
        <v>87.97</v>
      </c>
      <c r="P44" s="175">
        <f t="shared" si="4"/>
        <v>358.03403058542636</v>
      </c>
      <c r="Q44" s="175">
        <f t="shared" si="13"/>
        <v>446</v>
      </c>
      <c r="R44" s="175">
        <f t="shared" si="5"/>
        <v>31630.749324139771</v>
      </c>
      <c r="W44" s="174">
        <f t="shared" si="20"/>
        <v>45658</v>
      </c>
      <c r="X44" s="131">
        <v>31</v>
      </c>
      <c r="Y44" s="139">
        <f t="shared" si="21"/>
        <v>56484.204641060925</v>
      </c>
      <c r="Z44" s="175">
        <f t="shared" si="6"/>
        <v>0</v>
      </c>
      <c r="AA44" s="175">
        <f t="shared" si="7"/>
        <v>706.05255801326223</v>
      </c>
      <c r="AB44" s="175">
        <f t="shared" si="14"/>
        <v>706.05</v>
      </c>
      <c r="AC44" s="175">
        <f t="shared" si="8"/>
        <v>55778.152083047666</v>
      </c>
      <c r="AH44" s="174">
        <f t="shared" si="22"/>
        <v>45658</v>
      </c>
      <c r="AI44" s="131">
        <v>31</v>
      </c>
      <c r="AJ44" s="139">
        <f t="shared" si="23"/>
        <v>148765.66374258453</v>
      </c>
      <c r="AK44" s="175">
        <f t="shared" si="9"/>
        <v>409.11</v>
      </c>
      <c r="AL44" s="175">
        <f t="shared" si="10"/>
        <v>1282.2078141566278</v>
      </c>
      <c r="AM44" s="175">
        <f t="shared" si="15"/>
        <v>1691.31</v>
      </c>
      <c r="AN44" s="175">
        <f t="shared" si="11"/>
        <v>147483.45592842789</v>
      </c>
    </row>
    <row r="45" spans="1:40" x14ac:dyDescent="0.25">
      <c r="A45" s="123">
        <f t="shared" si="16"/>
        <v>45689</v>
      </c>
      <c r="B45" s="124">
        <v>32</v>
      </c>
      <c r="C45" s="125">
        <f t="shared" si="17"/>
        <v>88625.953111961018</v>
      </c>
      <c r="D45" s="126">
        <f t="shared" si="1"/>
        <v>243.72</v>
      </c>
      <c r="E45" s="126">
        <f t="shared" si="0"/>
        <v>617.68332931251791</v>
      </c>
      <c r="F45" s="126">
        <f t="shared" si="12"/>
        <v>861.4</v>
      </c>
      <c r="G45" s="126">
        <f t="shared" si="2"/>
        <v>88008.269782648495</v>
      </c>
      <c r="L45" s="174">
        <f t="shared" si="18"/>
        <v>45689</v>
      </c>
      <c r="M45" s="131">
        <v>32</v>
      </c>
      <c r="N45" s="139">
        <f t="shared" si="19"/>
        <v>31630.749324139771</v>
      </c>
      <c r="O45" s="175">
        <f t="shared" si="3"/>
        <v>86.98</v>
      </c>
      <c r="P45" s="175">
        <f t="shared" si="4"/>
        <v>359.01862416953628</v>
      </c>
      <c r="Q45" s="175">
        <f t="shared" si="13"/>
        <v>446</v>
      </c>
      <c r="R45" s="175">
        <f t="shared" si="5"/>
        <v>31271.730699970234</v>
      </c>
      <c r="W45" s="174">
        <f t="shared" si="20"/>
        <v>45689</v>
      </c>
      <c r="X45" s="131">
        <v>32</v>
      </c>
      <c r="Y45" s="139">
        <f t="shared" si="21"/>
        <v>55778.152083047666</v>
      </c>
      <c r="Z45" s="175">
        <f t="shared" si="6"/>
        <v>0</v>
      </c>
      <c r="AA45" s="175">
        <f t="shared" si="7"/>
        <v>706.05255801326223</v>
      </c>
      <c r="AB45" s="175">
        <f t="shared" si="14"/>
        <v>706.05</v>
      </c>
      <c r="AC45" s="175">
        <f t="shared" si="8"/>
        <v>55072.099525034406</v>
      </c>
      <c r="AH45" s="174">
        <f t="shared" si="22"/>
        <v>45689</v>
      </c>
      <c r="AI45" s="131">
        <v>32</v>
      </c>
      <c r="AJ45" s="139">
        <f t="shared" si="23"/>
        <v>147483.45592842789</v>
      </c>
      <c r="AK45" s="175">
        <f t="shared" si="9"/>
        <v>405.58</v>
      </c>
      <c r="AL45" s="175">
        <f t="shared" si="10"/>
        <v>1285.7338856455583</v>
      </c>
      <c r="AM45" s="175">
        <f t="shared" si="15"/>
        <v>1691.31</v>
      </c>
      <c r="AN45" s="175">
        <f t="shared" si="11"/>
        <v>146197.72204278235</v>
      </c>
    </row>
    <row r="46" spans="1:40" x14ac:dyDescent="0.25">
      <c r="A46" s="123">
        <f t="shared" si="16"/>
        <v>45717</v>
      </c>
      <c r="B46" s="124">
        <v>33</v>
      </c>
      <c r="C46" s="125">
        <f t="shared" si="17"/>
        <v>88008.269782648495</v>
      </c>
      <c r="D46" s="126">
        <f t="shared" si="1"/>
        <v>242.02</v>
      </c>
      <c r="E46" s="126">
        <f t="shared" si="0"/>
        <v>619.38195846812732</v>
      </c>
      <c r="F46" s="126">
        <f t="shared" si="12"/>
        <v>861.4</v>
      </c>
      <c r="G46" s="126">
        <f t="shared" si="2"/>
        <v>87388.887824180361</v>
      </c>
      <c r="L46" s="174">
        <f t="shared" si="18"/>
        <v>45717</v>
      </c>
      <c r="M46" s="131">
        <v>33</v>
      </c>
      <c r="N46" s="139">
        <f t="shared" si="19"/>
        <v>31271.730699970234</v>
      </c>
      <c r="O46" s="175">
        <f t="shared" si="3"/>
        <v>86</v>
      </c>
      <c r="P46" s="175">
        <f t="shared" si="4"/>
        <v>360.0059253860025</v>
      </c>
      <c r="Q46" s="175">
        <f t="shared" si="13"/>
        <v>446</v>
      </c>
      <c r="R46" s="175">
        <f t="shared" si="5"/>
        <v>30911.724774584232</v>
      </c>
      <c r="W46" s="174">
        <f t="shared" si="20"/>
        <v>45717</v>
      </c>
      <c r="X46" s="131">
        <v>33</v>
      </c>
      <c r="Y46" s="139">
        <f t="shared" si="21"/>
        <v>55072.099525034406</v>
      </c>
      <c r="Z46" s="175">
        <f t="shared" si="6"/>
        <v>0</v>
      </c>
      <c r="AA46" s="175">
        <f t="shared" si="7"/>
        <v>706.05255801326223</v>
      </c>
      <c r="AB46" s="175">
        <f t="shared" si="14"/>
        <v>706.05</v>
      </c>
      <c r="AC46" s="175">
        <f t="shared" si="8"/>
        <v>54366.046967021146</v>
      </c>
      <c r="AH46" s="174">
        <f t="shared" si="22"/>
        <v>45717</v>
      </c>
      <c r="AI46" s="131">
        <v>33</v>
      </c>
      <c r="AJ46" s="139">
        <f t="shared" si="23"/>
        <v>146197.72204278235</v>
      </c>
      <c r="AK46" s="175">
        <f t="shared" si="9"/>
        <v>402.04</v>
      </c>
      <c r="AL46" s="175">
        <f t="shared" si="10"/>
        <v>1289.2696538310838</v>
      </c>
      <c r="AM46" s="175">
        <f t="shared" si="15"/>
        <v>1691.31</v>
      </c>
      <c r="AN46" s="175">
        <f t="shared" si="11"/>
        <v>144908.45238895126</v>
      </c>
    </row>
    <row r="47" spans="1:40" x14ac:dyDescent="0.25">
      <c r="A47" s="123">
        <f t="shared" si="16"/>
        <v>45748</v>
      </c>
      <c r="B47" s="124">
        <v>34</v>
      </c>
      <c r="C47" s="125">
        <f t="shared" si="17"/>
        <v>87388.887824180361</v>
      </c>
      <c r="D47" s="126">
        <f t="shared" si="1"/>
        <v>240.32</v>
      </c>
      <c r="E47" s="126">
        <f t="shared" si="0"/>
        <v>621.08525885391475</v>
      </c>
      <c r="F47" s="126">
        <f t="shared" si="12"/>
        <v>861.4</v>
      </c>
      <c r="G47" s="126">
        <f t="shared" si="2"/>
        <v>86767.802565326449</v>
      </c>
      <c r="L47" s="174">
        <f t="shared" si="18"/>
        <v>45748</v>
      </c>
      <c r="M47" s="131">
        <v>34</v>
      </c>
      <c r="N47" s="139">
        <f t="shared" si="19"/>
        <v>30911.724774584232</v>
      </c>
      <c r="O47" s="175">
        <f t="shared" si="3"/>
        <v>85.01</v>
      </c>
      <c r="P47" s="175">
        <f t="shared" si="4"/>
        <v>360.99594168081404</v>
      </c>
      <c r="Q47" s="175">
        <f t="shared" si="13"/>
        <v>446</v>
      </c>
      <c r="R47" s="175">
        <f t="shared" si="5"/>
        <v>30550.72883290342</v>
      </c>
      <c r="W47" s="174">
        <f t="shared" si="20"/>
        <v>45748</v>
      </c>
      <c r="X47" s="131">
        <v>34</v>
      </c>
      <c r="Y47" s="139">
        <f t="shared" si="21"/>
        <v>54366.046967021146</v>
      </c>
      <c r="Z47" s="175">
        <f t="shared" si="6"/>
        <v>0</v>
      </c>
      <c r="AA47" s="175">
        <f t="shared" si="7"/>
        <v>706.05255801326223</v>
      </c>
      <c r="AB47" s="175">
        <f t="shared" si="14"/>
        <v>706.05</v>
      </c>
      <c r="AC47" s="175">
        <f t="shared" si="8"/>
        <v>53659.994409007886</v>
      </c>
      <c r="AH47" s="174">
        <f t="shared" si="22"/>
        <v>45748</v>
      </c>
      <c r="AI47" s="131">
        <v>34</v>
      </c>
      <c r="AJ47" s="139">
        <f t="shared" si="23"/>
        <v>144908.45238895126</v>
      </c>
      <c r="AK47" s="175">
        <f t="shared" si="9"/>
        <v>398.5</v>
      </c>
      <c r="AL47" s="175">
        <f t="shared" si="10"/>
        <v>1292.8151453791193</v>
      </c>
      <c r="AM47" s="175">
        <f t="shared" si="15"/>
        <v>1691.31</v>
      </c>
      <c r="AN47" s="175">
        <f t="shared" si="11"/>
        <v>143615.63724357216</v>
      </c>
    </row>
    <row r="48" spans="1:40" x14ac:dyDescent="0.25">
      <c r="A48" s="123">
        <f t="shared" si="16"/>
        <v>45778</v>
      </c>
      <c r="B48" s="124">
        <v>35</v>
      </c>
      <c r="C48" s="125">
        <f t="shared" si="17"/>
        <v>86767.802565326449</v>
      </c>
      <c r="D48" s="126">
        <f t="shared" si="1"/>
        <v>238.61</v>
      </c>
      <c r="E48" s="126">
        <f t="shared" si="0"/>
        <v>622.79324331576299</v>
      </c>
      <c r="F48" s="126">
        <f t="shared" si="12"/>
        <v>861.4</v>
      </c>
      <c r="G48" s="126">
        <f t="shared" si="2"/>
        <v>86145.009322010679</v>
      </c>
      <c r="L48" s="174">
        <f t="shared" si="18"/>
        <v>45778</v>
      </c>
      <c r="M48" s="131">
        <v>35</v>
      </c>
      <c r="N48" s="139">
        <f t="shared" si="19"/>
        <v>30550.72883290342</v>
      </c>
      <c r="O48" s="175">
        <f t="shared" si="3"/>
        <v>84.01</v>
      </c>
      <c r="P48" s="175">
        <f t="shared" si="4"/>
        <v>361.98868052043622</v>
      </c>
      <c r="Q48" s="175">
        <f t="shared" si="13"/>
        <v>446</v>
      </c>
      <c r="R48" s="175">
        <f t="shared" si="5"/>
        <v>30188.740152382983</v>
      </c>
      <c r="W48" s="174">
        <f t="shared" si="20"/>
        <v>45778</v>
      </c>
      <c r="X48" s="131">
        <v>35</v>
      </c>
      <c r="Y48" s="139">
        <f t="shared" si="21"/>
        <v>53659.994409007886</v>
      </c>
      <c r="Z48" s="175">
        <f t="shared" si="6"/>
        <v>0</v>
      </c>
      <c r="AA48" s="175">
        <f t="shared" si="7"/>
        <v>706.05255801326223</v>
      </c>
      <c r="AB48" s="175">
        <f t="shared" si="14"/>
        <v>706.05</v>
      </c>
      <c r="AC48" s="175">
        <f t="shared" si="8"/>
        <v>52953.941850994626</v>
      </c>
      <c r="AH48" s="174">
        <f t="shared" si="22"/>
        <v>45778</v>
      </c>
      <c r="AI48" s="131">
        <v>35</v>
      </c>
      <c r="AJ48" s="139">
        <f t="shared" si="23"/>
        <v>143615.63724357216</v>
      </c>
      <c r="AK48" s="175">
        <f t="shared" si="9"/>
        <v>394.94</v>
      </c>
      <c r="AL48" s="175">
        <f t="shared" si="10"/>
        <v>1296.3703870289119</v>
      </c>
      <c r="AM48" s="175">
        <f t="shared" si="15"/>
        <v>1691.31</v>
      </c>
      <c r="AN48" s="175">
        <f t="shared" si="11"/>
        <v>142319.26685654325</v>
      </c>
    </row>
    <row r="49" spans="1:40" x14ac:dyDescent="0.25">
      <c r="A49" s="123">
        <f t="shared" si="16"/>
        <v>45809</v>
      </c>
      <c r="B49" s="124">
        <v>36</v>
      </c>
      <c r="C49" s="125">
        <f t="shared" si="17"/>
        <v>86145.009322010679</v>
      </c>
      <c r="D49" s="126">
        <f t="shared" si="1"/>
        <v>236.9</v>
      </c>
      <c r="E49" s="126">
        <f t="shared" si="0"/>
        <v>624.50592473488143</v>
      </c>
      <c r="F49" s="126">
        <f t="shared" si="12"/>
        <v>861.4</v>
      </c>
      <c r="G49" s="126">
        <f t="shared" si="2"/>
        <v>85520.503397275796</v>
      </c>
      <c r="L49" s="174">
        <f t="shared" si="18"/>
        <v>45809</v>
      </c>
      <c r="M49" s="131">
        <v>36</v>
      </c>
      <c r="N49" s="139">
        <f t="shared" si="19"/>
        <v>30188.740152382983</v>
      </c>
      <c r="O49" s="175">
        <f t="shared" si="3"/>
        <v>83.02</v>
      </c>
      <c r="P49" s="175">
        <f t="shared" si="4"/>
        <v>362.98414939186745</v>
      </c>
      <c r="Q49" s="175">
        <f t="shared" si="13"/>
        <v>446</v>
      </c>
      <c r="R49" s="175">
        <f t="shared" si="5"/>
        <v>29825.756002991115</v>
      </c>
      <c r="W49" s="174">
        <f t="shared" si="20"/>
        <v>45809</v>
      </c>
      <c r="X49" s="131">
        <v>36</v>
      </c>
      <c r="Y49" s="139">
        <f t="shared" si="21"/>
        <v>52953.941850994626</v>
      </c>
      <c r="Z49" s="175">
        <f t="shared" si="6"/>
        <v>0</v>
      </c>
      <c r="AA49" s="175">
        <f t="shared" si="7"/>
        <v>706.05255801326223</v>
      </c>
      <c r="AB49" s="175">
        <f t="shared" si="14"/>
        <v>706.05</v>
      </c>
      <c r="AC49" s="175">
        <f t="shared" si="8"/>
        <v>52247.889292981366</v>
      </c>
      <c r="AH49" s="174">
        <f t="shared" si="22"/>
        <v>45809</v>
      </c>
      <c r="AI49" s="131">
        <v>36</v>
      </c>
      <c r="AJ49" s="139">
        <f t="shared" si="23"/>
        <v>142319.26685654325</v>
      </c>
      <c r="AK49" s="175">
        <f t="shared" si="9"/>
        <v>391.38</v>
      </c>
      <c r="AL49" s="175">
        <f t="shared" si="10"/>
        <v>1299.9354055932415</v>
      </c>
      <c r="AM49" s="175">
        <f t="shared" si="15"/>
        <v>1691.31</v>
      </c>
      <c r="AN49" s="175">
        <f t="shared" si="11"/>
        <v>141019.33145095001</v>
      </c>
    </row>
    <row r="50" spans="1:40" x14ac:dyDescent="0.25">
      <c r="A50" s="123">
        <f t="shared" si="16"/>
        <v>45839</v>
      </c>
      <c r="B50" s="124">
        <v>37</v>
      </c>
      <c r="C50" s="125">
        <f t="shared" si="17"/>
        <v>85520.503397275796</v>
      </c>
      <c r="D50" s="126">
        <f t="shared" si="1"/>
        <v>235.18</v>
      </c>
      <c r="E50" s="126">
        <f t="shared" si="0"/>
        <v>626.22331602790223</v>
      </c>
      <c r="F50" s="126">
        <f t="shared" si="12"/>
        <v>861.4</v>
      </c>
      <c r="G50" s="126">
        <f t="shared" si="2"/>
        <v>84894.280081247896</v>
      </c>
      <c r="L50" s="174">
        <f t="shared" si="18"/>
        <v>45839</v>
      </c>
      <c r="M50" s="131">
        <v>37</v>
      </c>
      <c r="N50" s="139">
        <f t="shared" si="19"/>
        <v>29825.756002991115</v>
      </c>
      <c r="O50" s="175">
        <f t="shared" si="3"/>
        <v>82.02</v>
      </c>
      <c r="P50" s="175">
        <f t="shared" si="4"/>
        <v>363.98235580269505</v>
      </c>
      <c r="Q50" s="175">
        <f t="shared" si="13"/>
        <v>446</v>
      </c>
      <c r="R50" s="175">
        <f t="shared" si="5"/>
        <v>29461.77364718842</v>
      </c>
      <c r="W50" s="174">
        <f t="shared" si="20"/>
        <v>45839</v>
      </c>
      <c r="X50" s="131">
        <v>37</v>
      </c>
      <c r="Y50" s="139">
        <f t="shared" si="21"/>
        <v>52247.889292981366</v>
      </c>
      <c r="Z50" s="175">
        <f t="shared" si="6"/>
        <v>0</v>
      </c>
      <c r="AA50" s="175">
        <f t="shared" si="7"/>
        <v>706.05255801326223</v>
      </c>
      <c r="AB50" s="175">
        <f t="shared" si="14"/>
        <v>706.05</v>
      </c>
      <c r="AC50" s="175">
        <f t="shared" si="8"/>
        <v>51541.836734968107</v>
      </c>
      <c r="AH50" s="174">
        <f t="shared" si="22"/>
        <v>45839</v>
      </c>
      <c r="AI50" s="131">
        <v>37</v>
      </c>
      <c r="AJ50" s="139">
        <f t="shared" si="23"/>
        <v>141019.33145095001</v>
      </c>
      <c r="AK50" s="175">
        <f t="shared" si="9"/>
        <v>387.8</v>
      </c>
      <c r="AL50" s="175">
        <f t="shared" si="10"/>
        <v>1303.5102279586226</v>
      </c>
      <c r="AM50" s="175">
        <f t="shared" si="15"/>
        <v>1691.31</v>
      </c>
      <c r="AN50" s="175">
        <f t="shared" si="11"/>
        <v>139715.82122299139</v>
      </c>
    </row>
    <row r="51" spans="1:40" x14ac:dyDescent="0.25">
      <c r="A51" s="123">
        <f t="shared" si="16"/>
        <v>45870</v>
      </c>
      <c r="B51" s="124">
        <v>38</v>
      </c>
      <c r="C51" s="125">
        <f t="shared" si="17"/>
        <v>84894.280081247896</v>
      </c>
      <c r="D51" s="126">
        <f t="shared" si="1"/>
        <v>233.46</v>
      </c>
      <c r="E51" s="126">
        <f t="shared" si="0"/>
        <v>627.94543014697899</v>
      </c>
      <c r="F51" s="126">
        <f t="shared" si="12"/>
        <v>861.4</v>
      </c>
      <c r="G51" s="126">
        <f t="shared" si="2"/>
        <v>84266.334651100915</v>
      </c>
      <c r="L51" s="174">
        <f t="shared" si="18"/>
        <v>45870</v>
      </c>
      <c r="M51" s="131">
        <v>38</v>
      </c>
      <c r="N51" s="139">
        <f t="shared" si="19"/>
        <v>29461.77364718842</v>
      </c>
      <c r="O51" s="175">
        <f t="shared" si="3"/>
        <v>81.02</v>
      </c>
      <c r="P51" s="175">
        <f t="shared" si="4"/>
        <v>364.98330728115246</v>
      </c>
      <c r="Q51" s="175">
        <f t="shared" si="13"/>
        <v>446</v>
      </c>
      <c r="R51" s="175">
        <f t="shared" si="5"/>
        <v>29096.790339907267</v>
      </c>
      <c r="W51" s="174">
        <f t="shared" si="20"/>
        <v>45870</v>
      </c>
      <c r="X51" s="131">
        <v>38</v>
      </c>
      <c r="Y51" s="139">
        <f t="shared" si="21"/>
        <v>51541.836734968107</v>
      </c>
      <c r="Z51" s="175">
        <f t="shared" si="6"/>
        <v>0</v>
      </c>
      <c r="AA51" s="175">
        <f t="shared" si="7"/>
        <v>706.05255801326223</v>
      </c>
      <c r="AB51" s="175">
        <f t="shared" si="14"/>
        <v>706.05</v>
      </c>
      <c r="AC51" s="175">
        <f t="shared" si="8"/>
        <v>50835.784176954847</v>
      </c>
      <c r="AH51" s="174">
        <f t="shared" si="22"/>
        <v>45870</v>
      </c>
      <c r="AI51" s="131">
        <v>38</v>
      </c>
      <c r="AJ51" s="139">
        <f t="shared" si="23"/>
        <v>139715.82122299139</v>
      </c>
      <c r="AK51" s="175">
        <f t="shared" si="9"/>
        <v>384.22</v>
      </c>
      <c r="AL51" s="175">
        <f t="shared" si="10"/>
        <v>1307.0948810855089</v>
      </c>
      <c r="AM51" s="175">
        <f t="shared" si="15"/>
        <v>1691.31</v>
      </c>
      <c r="AN51" s="175">
        <f t="shared" si="11"/>
        <v>138408.72634190589</v>
      </c>
    </row>
    <row r="52" spans="1:40" x14ac:dyDescent="0.25">
      <c r="A52" s="123">
        <f t="shared" si="16"/>
        <v>45901</v>
      </c>
      <c r="B52" s="124">
        <v>39</v>
      </c>
      <c r="C52" s="125">
        <f t="shared" si="17"/>
        <v>84266.334651100915</v>
      </c>
      <c r="D52" s="126">
        <f t="shared" si="1"/>
        <v>231.73</v>
      </c>
      <c r="E52" s="126">
        <f t="shared" si="0"/>
        <v>629.67228007988319</v>
      </c>
      <c r="F52" s="126">
        <f t="shared" si="12"/>
        <v>861.4</v>
      </c>
      <c r="G52" s="126">
        <f t="shared" si="2"/>
        <v>83636.662371021026</v>
      </c>
      <c r="L52" s="174">
        <f t="shared" si="18"/>
        <v>45901</v>
      </c>
      <c r="M52" s="131">
        <v>39</v>
      </c>
      <c r="N52" s="139">
        <f t="shared" si="19"/>
        <v>29096.790339907267</v>
      </c>
      <c r="O52" s="175">
        <f t="shared" si="3"/>
        <v>80.02</v>
      </c>
      <c r="P52" s="175">
        <f t="shared" si="4"/>
        <v>365.98701137617564</v>
      </c>
      <c r="Q52" s="175">
        <f t="shared" si="13"/>
        <v>446</v>
      </c>
      <c r="R52" s="175">
        <f t="shared" si="5"/>
        <v>28730.803328531092</v>
      </c>
      <c r="W52" s="174">
        <f t="shared" si="20"/>
        <v>45901</v>
      </c>
      <c r="X52" s="131">
        <v>39</v>
      </c>
      <c r="Y52" s="139">
        <f t="shared" si="21"/>
        <v>50835.784176954847</v>
      </c>
      <c r="Z52" s="175">
        <f t="shared" si="6"/>
        <v>0</v>
      </c>
      <c r="AA52" s="175">
        <f t="shared" si="7"/>
        <v>706.05255801326223</v>
      </c>
      <c r="AB52" s="175">
        <f t="shared" si="14"/>
        <v>706.05</v>
      </c>
      <c r="AC52" s="175">
        <f t="shared" si="8"/>
        <v>50129.731618941587</v>
      </c>
      <c r="AH52" s="174">
        <f t="shared" si="22"/>
        <v>45901</v>
      </c>
      <c r="AI52" s="131">
        <v>39</v>
      </c>
      <c r="AJ52" s="139">
        <f t="shared" si="23"/>
        <v>138408.72634190589</v>
      </c>
      <c r="AK52" s="175">
        <f t="shared" si="9"/>
        <v>380.62</v>
      </c>
      <c r="AL52" s="175">
        <f t="shared" si="10"/>
        <v>1310.6893920084942</v>
      </c>
      <c r="AM52" s="175">
        <f t="shared" si="15"/>
        <v>1691.31</v>
      </c>
      <c r="AN52" s="175">
        <f t="shared" si="11"/>
        <v>137098.03694989739</v>
      </c>
    </row>
    <row r="53" spans="1:40" x14ac:dyDescent="0.25">
      <c r="A53" s="123">
        <f t="shared" si="16"/>
        <v>45931</v>
      </c>
      <c r="B53" s="124">
        <v>40</v>
      </c>
      <c r="C53" s="125">
        <f t="shared" si="17"/>
        <v>83636.662371021026</v>
      </c>
      <c r="D53" s="126">
        <f t="shared" si="1"/>
        <v>230</v>
      </c>
      <c r="E53" s="126">
        <f t="shared" si="0"/>
        <v>631.40387885010296</v>
      </c>
      <c r="F53" s="126">
        <f t="shared" si="12"/>
        <v>861.4</v>
      </c>
      <c r="G53" s="126">
        <f t="shared" si="2"/>
        <v>83005.25849217092</v>
      </c>
      <c r="L53" s="174">
        <f t="shared" si="18"/>
        <v>45931</v>
      </c>
      <c r="M53" s="131">
        <v>40</v>
      </c>
      <c r="N53" s="139">
        <f t="shared" si="19"/>
        <v>28730.803328531092</v>
      </c>
      <c r="O53" s="175">
        <f t="shared" si="3"/>
        <v>79.010000000000005</v>
      </c>
      <c r="P53" s="175">
        <f t="shared" si="4"/>
        <v>366.99347565746018</v>
      </c>
      <c r="Q53" s="175">
        <f t="shared" si="13"/>
        <v>446</v>
      </c>
      <c r="R53" s="175">
        <f t="shared" si="5"/>
        <v>28363.809852873634</v>
      </c>
      <c r="W53" s="174">
        <f t="shared" si="20"/>
        <v>45931</v>
      </c>
      <c r="X53" s="131">
        <v>40</v>
      </c>
      <c r="Y53" s="139">
        <f t="shared" si="21"/>
        <v>50129.731618941587</v>
      </c>
      <c r="Z53" s="175">
        <f t="shared" si="6"/>
        <v>0</v>
      </c>
      <c r="AA53" s="175">
        <f t="shared" si="7"/>
        <v>706.05255801326223</v>
      </c>
      <c r="AB53" s="175">
        <f t="shared" si="14"/>
        <v>706.05</v>
      </c>
      <c r="AC53" s="175">
        <f t="shared" si="8"/>
        <v>49423.679060928327</v>
      </c>
      <c r="AH53" s="174">
        <f t="shared" si="22"/>
        <v>45931</v>
      </c>
      <c r="AI53" s="131">
        <v>40</v>
      </c>
      <c r="AJ53" s="139">
        <f t="shared" si="23"/>
        <v>137098.03694989739</v>
      </c>
      <c r="AK53" s="175">
        <f t="shared" si="9"/>
        <v>377.02</v>
      </c>
      <c r="AL53" s="175">
        <f t="shared" si="10"/>
        <v>1314.2937878365174</v>
      </c>
      <c r="AM53" s="175">
        <f t="shared" si="15"/>
        <v>1691.31</v>
      </c>
      <c r="AN53" s="175">
        <f t="shared" si="11"/>
        <v>135783.74316206088</v>
      </c>
    </row>
    <row r="54" spans="1:40" x14ac:dyDescent="0.25">
      <c r="A54" s="123">
        <f t="shared" si="16"/>
        <v>45962</v>
      </c>
      <c r="B54" s="124">
        <v>41</v>
      </c>
      <c r="C54" s="125">
        <f t="shared" si="17"/>
        <v>83005.25849217092</v>
      </c>
      <c r="D54" s="126">
        <f t="shared" si="1"/>
        <v>228.26</v>
      </c>
      <c r="E54" s="126">
        <f t="shared" si="0"/>
        <v>633.1402395169406</v>
      </c>
      <c r="F54" s="126">
        <f t="shared" si="12"/>
        <v>861.4</v>
      </c>
      <c r="G54" s="126">
        <f t="shared" si="2"/>
        <v>82372.118252653978</v>
      </c>
      <c r="L54" s="174">
        <f t="shared" si="18"/>
        <v>45962</v>
      </c>
      <c r="M54" s="131">
        <v>41</v>
      </c>
      <c r="N54" s="139">
        <f t="shared" si="19"/>
        <v>28363.809852873634</v>
      </c>
      <c r="O54" s="175">
        <f t="shared" si="3"/>
        <v>78</v>
      </c>
      <c r="P54" s="175">
        <f t="shared" si="4"/>
        <v>368.00270771551817</v>
      </c>
      <c r="Q54" s="175">
        <f t="shared" si="13"/>
        <v>446</v>
      </c>
      <c r="R54" s="175">
        <f t="shared" si="5"/>
        <v>27995.807145158116</v>
      </c>
      <c r="W54" s="174">
        <f t="shared" si="20"/>
        <v>45962</v>
      </c>
      <c r="X54" s="131">
        <v>41</v>
      </c>
      <c r="Y54" s="139">
        <f t="shared" si="21"/>
        <v>49423.679060928327</v>
      </c>
      <c r="Z54" s="175">
        <f t="shared" si="6"/>
        <v>0</v>
      </c>
      <c r="AA54" s="175">
        <f t="shared" si="7"/>
        <v>706.05255801326223</v>
      </c>
      <c r="AB54" s="175">
        <f t="shared" si="14"/>
        <v>706.05</v>
      </c>
      <c r="AC54" s="175">
        <f t="shared" si="8"/>
        <v>48717.626502915067</v>
      </c>
      <c r="AH54" s="174">
        <f t="shared" si="22"/>
        <v>45962</v>
      </c>
      <c r="AI54" s="131">
        <v>41</v>
      </c>
      <c r="AJ54" s="139">
        <f t="shared" si="23"/>
        <v>135783.74316206088</v>
      </c>
      <c r="AK54" s="175">
        <f t="shared" si="9"/>
        <v>373.41</v>
      </c>
      <c r="AL54" s="175">
        <f t="shared" si="10"/>
        <v>1317.9080957530678</v>
      </c>
      <c r="AM54" s="175">
        <f t="shared" si="15"/>
        <v>1691.31</v>
      </c>
      <c r="AN54" s="175">
        <f t="shared" si="11"/>
        <v>134465.8350663078</v>
      </c>
    </row>
    <row r="55" spans="1:40" x14ac:dyDescent="0.25">
      <c r="A55" s="123">
        <f t="shared" si="16"/>
        <v>45992</v>
      </c>
      <c r="B55" s="124">
        <v>42</v>
      </c>
      <c r="C55" s="125">
        <f t="shared" si="17"/>
        <v>82372.118252653978</v>
      </c>
      <c r="D55" s="126">
        <f t="shared" si="1"/>
        <v>226.52</v>
      </c>
      <c r="E55" s="126">
        <f t="shared" si="0"/>
        <v>634.88137517561233</v>
      </c>
      <c r="F55" s="126">
        <f t="shared" si="12"/>
        <v>861.4</v>
      </c>
      <c r="G55" s="126">
        <f t="shared" si="2"/>
        <v>81737.236877478368</v>
      </c>
      <c r="L55" s="174">
        <f t="shared" si="18"/>
        <v>45992</v>
      </c>
      <c r="M55" s="131">
        <v>42</v>
      </c>
      <c r="N55" s="139">
        <f t="shared" si="19"/>
        <v>27995.807145158116</v>
      </c>
      <c r="O55" s="175">
        <f t="shared" si="3"/>
        <v>76.989999999999995</v>
      </c>
      <c r="P55" s="175">
        <f t="shared" si="4"/>
        <v>369.01471516173586</v>
      </c>
      <c r="Q55" s="175">
        <f t="shared" si="13"/>
        <v>446</v>
      </c>
      <c r="R55" s="175">
        <f t="shared" si="5"/>
        <v>27626.792429996382</v>
      </c>
      <c r="W55" s="174">
        <f t="shared" si="20"/>
        <v>45992</v>
      </c>
      <c r="X55" s="131">
        <v>42</v>
      </c>
      <c r="Y55" s="139">
        <f t="shared" si="21"/>
        <v>48717.626502915067</v>
      </c>
      <c r="Z55" s="175">
        <f t="shared" si="6"/>
        <v>0</v>
      </c>
      <c r="AA55" s="175">
        <f t="shared" si="7"/>
        <v>706.05255801326223</v>
      </c>
      <c r="AB55" s="175">
        <f t="shared" si="14"/>
        <v>706.05</v>
      </c>
      <c r="AC55" s="175">
        <f t="shared" si="8"/>
        <v>48011.573944901807</v>
      </c>
      <c r="AH55" s="174">
        <f t="shared" si="22"/>
        <v>45992</v>
      </c>
      <c r="AI55" s="131">
        <v>42</v>
      </c>
      <c r="AJ55" s="139">
        <f t="shared" si="23"/>
        <v>134465.8350663078</v>
      </c>
      <c r="AK55" s="175">
        <f t="shared" si="9"/>
        <v>369.78</v>
      </c>
      <c r="AL55" s="175">
        <f t="shared" si="10"/>
        <v>1321.5323430163889</v>
      </c>
      <c r="AM55" s="175">
        <f t="shared" si="15"/>
        <v>1691.31</v>
      </c>
      <c r="AN55" s="175">
        <f t="shared" si="11"/>
        <v>133144.30272329142</v>
      </c>
    </row>
    <row r="56" spans="1:40" x14ac:dyDescent="0.25">
      <c r="A56" s="123">
        <f t="shared" si="16"/>
        <v>46023</v>
      </c>
      <c r="B56" s="124">
        <v>43</v>
      </c>
      <c r="C56" s="125">
        <f t="shared" si="17"/>
        <v>81737.236877478368</v>
      </c>
      <c r="D56" s="126">
        <f t="shared" si="1"/>
        <v>224.78</v>
      </c>
      <c r="E56" s="126">
        <f t="shared" si="0"/>
        <v>636.62729895734526</v>
      </c>
      <c r="F56" s="126">
        <f t="shared" si="12"/>
        <v>861.4</v>
      </c>
      <c r="G56" s="126">
        <f t="shared" si="2"/>
        <v>81100.60957852102</v>
      </c>
      <c r="L56" s="174">
        <f t="shared" si="18"/>
        <v>46023</v>
      </c>
      <c r="M56" s="131">
        <v>43</v>
      </c>
      <c r="N56" s="139">
        <f t="shared" si="19"/>
        <v>27626.792429996382</v>
      </c>
      <c r="O56" s="175">
        <f t="shared" si="3"/>
        <v>75.97</v>
      </c>
      <c r="P56" s="175">
        <f t="shared" si="4"/>
        <v>370.02950562843063</v>
      </c>
      <c r="Q56" s="175">
        <f t="shared" si="13"/>
        <v>446</v>
      </c>
      <c r="R56" s="175">
        <f t="shared" si="5"/>
        <v>27256.762924367951</v>
      </c>
      <c r="W56" s="174">
        <f t="shared" si="20"/>
        <v>46023</v>
      </c>
      <c r="X56" s="131">
        <v>43</v>
      </c>
      <c r="Y56" s="139">
        <f t="shared" si="21"/>
        <v>48011.573944901807</v>
      </c>
      <c r="Z56" s="175">
        <f t="shared" si="6"/>
        <v>0</v>
      </c>
      <c r="AA56" s="175">
        <f t="shared" si="7"/>
        <v>706.05255801326223</v>
      </c>
      <c r="AB56" s="175">
        <f t="shared" si="14"/>
        <v>706.05</v>
      </c>
      <c r="AC56" s="175">
        <f t="shared" si="8"/>
        <v>47305.521386888548</v>
      </c>
      <c r="AH56" s="174">
        <f t="shared" si="22"/>
        <v>46023</v>
      </c>
      <c r="AI56" s="131">
        <v>43</v>
      </c>
      <c r="AJ56" s="139">
        <f t="shared" si="23"/>
        <v>133144.30272329142</v>
      </c>
      <c r="AK56" s="175">
        <f t="shared" si="9"/>
        <v>366.15</v>
      </c>
      <c r="AL56" s="175">
        <f t="shared" si="10"/>
        <v>1325.1665569596839</v>
      </c>
      <c r="AM56" s="175">
        <f t="shared" si="15"/>
        <v>1691.31</v>
      </c>
      <c r="AN56" s="175">
        <f t="shared" si="11"/>
        <v>131819.13616633174</v>
      </c>
    </row>
    <row r="57" spans="1:40" x14ac:dyDescent="0.25">
      <c r="A57" s="123">
        <f t="shared" si="16"/>
        <v>46054</v>
      </c>
      <c r="B57" s="124">
        <v>44</v>
      </c>
      <c r="C57" s="125">
        <f t="shared" si="17"/>
        <v>81100.60957852102</v>
      </c>
      <c r="D57" s="126">
        <f t="shared" si="1"/>
        <v>223.03</v>
      </c>
      <c r="E57" s="126">
        <f t="shared" si="0"/>
        <v>638.37802402947784</v>
      </c>
      <c r="F57" s="126">
        <f t="shared" si="12"/>
        <v>861.4</v>
      </c>
      <c r="G57" s="126">
        <f t="shared" si="2"/>
        <v>80462.231554491547</v>
      </c>
      <c r="L57" s="174">
        <f t="shared" si="18"/>
        <v>46054</v>
      </c>
      <c r="M57" s="131">
        <v>44</v>
      </c>
      <c r="N57" s="139">
        <f t="shared" si="19"/>
        <v>27256.762924367951</v>
      </c>
      <c r="O57" s="175">
        <f t="shared" si="3"/>
        <v>74.959999999999994</v>
      </c>
      <c r="P57" s="175">
        <f t="shared" si="4"/>
        <v>371.0470867689088</v>
      </c>
      <c r="Q57" s="175">
        <f t="shared" si="13"/>
        <v>446</v>
      </c>
      <c r="R57" s="175">
        <f t="shared" si="5"/>
        <v>26885.715837599044</v>
      </c>
      <c r="W57" s="174">
        <f t="shared" si="20"/>
        <v>46054</v>
      </c>
      <c r="X57" s="131">
        <v>44</v>
      </c>
      <c r="Y57" s="139">
        <f t="shared" si="21"/>
        <v>47305.521386888548</v>
      </c>
      <c r="Z57" s="175">
        <f t="shared" si="6"/>
        <v>0</v>
      </c>
      <c r="AA57" s="175">
        <f t="shared" si="7"/>
        <v>706.05255801326223</v>
      </c>
      <c r="AB57" s="175">
        <f t="shared" si="14"/>
        <v>706.05</v>
      </c>
      <c r="AC57" s="175">
        <f t="shared" si="8"/>
        <v>46599.468828875288</v>
      </c>
      <c r="AH57" s="174">
        <f t="shared" si="22"/>
        <v>46054</v>
      </c>
      <c r="AI57" s="131">
        <v>44</v>
      </c>
      <c r="AJ57" s="139">
        <f t="shared" si="23"/>
        <v>131819.13616633174</v>
      </c>
      <c r="AK57" s="175">
        <f t="shared" si="9"/>
        <v>362.5</v>
      </c>
      <c r="AL57" s="175">
        <f t="shared" si="10"/>
        <v>1328.8107649913229</v>
      </c>
      <c r="AM57" s="175">
        <f t="shared" si="15"/>
        <v>1691.31</v>
      </c>
      <c r="AN57" s="175">
        <f t="shared" si="11"/>
        <v>130490.32540134041</v>
      </c>
    </row>
    <row r="58" spans="1:40" x14ac:dyDescent="0.25">
      <c r="A58" s="123">
        <f t="shared" si="16"/>
        <v>46082</v>
      </c>
      <c r="B58" s="124">
        <v>45</v>
      </c>
      <c r="C58" s="125">
        <f t="shared" si="17"/>
        <v>80462.231554491547</v>
      </c>
      <c r="D58" s="126">
        <f t="shared" si="1"/>
        <v>221.27</v>
      </c>
      <c r="E58" s="126">
        <f t="shared" si="0"/>
        <v>640.13356359555894</v>
      </c>
      <c r="F58" s="126">
        <f t="shared" si="12"/>
        <v>861.4</v>
      </c>
      <c r="G58" s="126">
        <f t="shared" si="2"/>
        <v>79822.097990895985</v>
      </c>
      <c r="L58" s="174">
        <f t="shared" si="18"/>
        <v>46082</v>
      </c>
      <c r="M58" s="131">
        <v>45</v>
      </c>
      <c r="N58" s="139">
        <f t="shared" si="19"/>
        <v>26885.715837599044</v>
      </c>
      <c r="O58" s="175">
        <f t="shared" si="3"/>
        <v>73.94</v>
      </c>
      <c r="P58" s="175">
        <f t="shared" si="4"/>
        <v>372.06746625752334</v>
      </c>
      <c r="Q58" s="175">
        <f t="shared" si="13"/>
        <v>446</v>
      </c>
      <c r="R58" s="175">
        <f t="shared" si="5"/>
        <v>26513.648371341522</v>
      </c>
      <c r="W58" s="174">
        <f t="shared" si="20"/>
        <v>46082</v>
      </c>
      <c r="X58" s="131">
        <v>45</v>
      </c>
      <c r="Y58" s="139">
        <f t="shared" si="21"/>
        <v>46599.468828875288</v>
      </c>
      <c r="Z58" s="175">
        <f t="shared" si="6"/>
        <v>0</v>
      </c>
      <c r="AA58" s="175">
        <f t="shared" si="7"/>
        <v>706.05255801326223</v>
      </c>
      <c r="AB58" s="175">
        <f t="shared" si="14"/>
        <v>706.05</v>
      </c>
      <c r="AC58" s="175">
        <f t="shared" si="8"/>
        <v>45893.416270862028</v>
      </c>
      <c r="AH58" s="174">
        <f t="shared" si="22"/>
        <v>46082</v>
      </c>
      <c r="AI58" s="131">
        <v>45</v>
      </c>
      <c r="AJ58" s="139">
        <f t="shared" si="23"/>
        <v>130490.32540134041</v>
      </c>
      <c r="AK58" s="175">
        <f t="shared" si="9"/>
        <v>358.85</v>
      </c>
      <c r="AL58" s="175">
        <f t="shared" si="10"/>
        <v>1332.4649945950491</v>
      </c>
      <c r="AM58" s="175">
        <f t="shared" si="15"/>
        <v>1691.31</v>
      </c>
      <c r="AN58" s="175">
        <f t="shared" si="11"/>
        <v>129157.86040674536</v>
      </c>
    </row>
    <row r="59" spans="1:40" x14ac:dyDescent="0.25">
      <c r="A59" s="123">
        <f t="shared" si="16"/>
        <v>46113</v>
      </c>
      <c r="B59" s="124">
        <v>46</v>
      </c>
      <c r="C59" s="125">
        <f t="shared" si="17"/>
        <v>79822.097990895985</v>
      </c>
      <c r="D59" s="126">
        <f t="shared" si="1"/>
        <v>219.51</v>
      </c>
      <c r="E59" s="126">
        <f t="shared" si="0"/>
        <v>641.89393089544672</v>
      </c>
      <c r="F59" s="126">
        <f t="shared" si="12"/>
        <v>861.4</v>
      </c>
      <c r="G59" s="126">
        <f t="shared" si="2"/>
        <v>79180.204060000542</v>
      </c>
      <c r="L59" s="174">
        <f t="shared" si="18"/>
        <v>46113</v>
      </c>
      <c r="M59" s="131">
        <v>46</v>
      </c>
      <c r="N59" s="139">
        <f t="shared" si="19"/>
        <v>26513.648371341522</v>
      </c>
      <c r="O59" s="175">
        <f t="shared" si="3"/>
        <v>72.91</v>
      </c>
      <c r="P59" s="175">
        <f t="shared" si="4"/>
        <v>373.09065178973151</v>
      </c>
      <c r="Q59" s="175">
        <f t="shared" si="13"/>
        <v>446</v>
      </c>
      <c r="R59" s="175">
        <f t="shared" si="5"/>
        <v>26140.557719551791</v>
      </c>
      <c r="W59" s="174">
        <f t="shared" si="20"/>
        <v>46113</v>
      </c>
      <c r="X59" s="131">
        <v>46</v>
      </c>
      <c r="Y59" s="139">
        <f t="shared" si="21"/>
        <v>45893.416270862028</v>
      </c>
      <c r="Z59" s="175">
        <f t="shared" si="6"/>
        <v>0</v>
      </c>
      <c r="AA59" s="175">
        <f t="shared" si="7"/>
        <v>706.05255801326223</v>
      </c>
      <c r="AB59" s="175">
        <f t="shared" si="14"/>
        <v>706.05</v>
      </c>
      <c r="AC59" s="175">
        <f t="shared" si="8"/>
        <v>45187.363712848768</v>
      </c>
      <c r="AH59" s="174">
        <f t="shared" si="22"/>
        <v>46113</v>
      </c>
      <c r="AI59" s="131">
        <v>46</v>
      </c>
      <c r="AJ59" s="139">
        <f t="shared" si="23"/>
        <v>129157.86040674536</v>
      </c>
      <c r="AK59" s="175">
        <f t="shared" si="9"/>
        <v>355.18</v>
      </c>
      <c r="AL59" s="175">
        <f t="shared" si="10"/>
        <v>1336.1292733301855</v>
      </c>
      <c r="AM59" s="175">
        <f t="shared" si="15"/>
        <v>1691.31</v>
      </c>
      <c r="AN59" s="175">
        <f t="shared" si="11"/>
        <v>127821.73113341517</v>
      </c>
    </row>
    <row r="60" spans="1:40" x14ac:dyDescent="0.25">
      <c r="A60" s="123">
        <f t="shared" si="16"/>
        <v>46143</v>
      </c>
      <c r="B60" s="124">
        <v>47</v>
      </c>
      <c r="C60" s="125">
        <f t="shared" si="17"/>
        <v>79180.204060000542</v>
      </c>
      <c r="D60" s="126">
        <f t="shared" si="1"/>
        <v>217.75</v>
      </c>
      <c r="E60" s="126">
        <f t="shared" si="0"/>
        <v>643.65913920540925</v>
      </c>
      <c r="F60" s="126">
        <f t="shared" si="12"/>
        <v>861.4</v>
      </c>
      <c r="G60" s="126">
        <f t="shared" si="2"/>
        <v>78536.544920795131</v>
      </c>
      <c r="L60" s="174">
        <f t="shared" si="18"/>
        <v>46143</v>
      </c>
      <c r="M60" s="131">
        <v>47</v>
      </c>
      <c r="N60" s="139">
        <f t="shared" si="19"/>
        <v>26140.557719551791</v>
      </c>
      <c r="O60" s="175">
        <f t="shared" si="3"/>
        <v>71.89</v>
      </c>
      <c r="P60" s="175">
        <f t="shared" si="4"/>
        <v>374.11665108215328</v>
      </c>
      <c r="Q60" s="175">
        <f t="shared" si="13"/>
        <v>446</v>
      </c>
      <c r="R60" s="175">
        <f t="shared" si="5"/>
        <v>25766.441068469638</v>
      </c>
      <c r="W60" s="174">
        <f t="shared" si="20"/>
        <v>46143</v>
      </c>
      <c r="X60" s="131">
        <v>47</v>
      </c>
      <c r="Y60" s="139">
        <f t="shared" si="21"/>
        <v>45187.363712848768</v>
      </c>
      <c r="Z60" s="175">
        <f t="shared" si="6"/>
        <v>0</v>
      </c>
      <c r="AA60" s="175">
        <f t="shared" si="7"/>
        <v>706.05255801326223</v>
      </c>
      <c r="AB60" s="175">
        <f t="shared" si="14"/>
        <v>706.05</v>
      </c>
      <c r="AC60" s="175">
        <f t="shared" si="8"/>
        <v>44481.311154835508</v>
      </c>
      <c r="AH60" s="174">
        <f t="shared" si="22"/>
        <v>46143</v>
      </c>
      <c r="AI60" s="131">
        <v>47</v>
      </c>
      <c r="AJ60" s="139">
        <f t="shared" si="23"/>
        <v>127821.73113341517</v>
      </c>
      <c r="AK60" s="175">
        <f t="shared" si="9"/>
        <v>351.51</v>
      </c>
      <c r="AL60" s="175">
        <f t="shared" si="10"/>
        <v>1339.8036288318435</v>
      </c>
      <c r="AM60" s="175">
        <f t="shared" si="15"/>
        <v>1691.31</v>
      </c>
      <c r="AN60" s="175">
        <f t="shared" si="11"/>
        <v>126481.92750458333</v>
      </c>
    </row>
    <row r="61" spans="1:40" x14ac:dyDescent="0.25">
      <c r="A61" s="123">
        <f t="shared" si="16"/>
        <v>46174</v>
      </c>
      <c r="B61" s="124">
        <v>48</v>
      </c>
      <c r="C61" s="125">
        <f t="shared" si="17"/>
        <v>78536.544920795131</v>
      </c>
      <c r="D61" s="126">
        <f t="shared" si="1"/>
        <v>215.98</v>
      </c>
      <c r="E61" s="126">
        <f t="shared" si="0"/>
        <v>645.429201838224</v>
      </c>
      <c r="F61" s="126">
        <f t="shared" si="12"/>
        <v>861.4</v>
      </c>
      <c r="G61" s="126">
        <f t="shared" si="2"/>
        <v>77891.115718956906</v>
      </c>
      <c r="L61" s="174">
        <f t="shared" si="18"/>
        <v>46174</v>
      </c>
      <c r="M61" s="131">
        <v>48</v>
      </c>
      <c r="N61" s="139">
        <f t="shared" si="19"/>
        <v>25766.441068469638</v>
      </c>
      <c r="O61" s="175">
        <f t="shared" si="3"/>
        <v>70.86</v>
      </c>
      <c r="P61" s="175">
        <f t="shared" si="4"/>
        <v>375.14547187262917</v>
      </c>
      <c r="Q61" s="175">
        <f t="shared" si="13"/>
        <v>446</v>
      </c>
      <c r="R61" s="175">
        <f t="shared" si="5"/>
        <v>25391.295596597007</v>
      </c>
      <c r="W61" s="174">
        <f t="shared" si="20"/>
        <v>46174</v>
      </c>
      <c r="X61" s="131">
        <v>48</v>
      </c>
      <c r="Y61" s="139">
        <f t="shared" si="21"/>
        <v>44481.311154835508</v>
      </c>
      <c r="Z61" s="175">
        <f t="shared" si="6"/>
        <v>0</v>
      </c>
      <c r="AA61" s="175">
        <f t="shared" si="7"/>
        <v>706.05255801326223</v>
      </c>
      <c r="AB61" s="175">
        <f t="shared" si="14"/>
        <v>706.05</v>
      </c>
      <c r="AC61" s="175">
        <f t="shared" si="8"/>
        <v>43775.258596822248</v>
      </c>
      <c r="AH61" s="174">
        <f t="shared" si="22"/>
        <v>46174</v>
      </c>
      <c r="AI61" s="131">
        <v>48</v>
      </c>
      <c r="AJ61" s="139">
        <f t="shared" si="23"/>
        <v>126481.92750458333</v>
      </c>
      <c r="AK61" s="175">
        <f t="shared" si="9"/>
        <v>347.83</v>
      </c>
      <c r="AL61" s="175">
        <f t="shared" si="10"/>
        <v>1343.4880888111311</v>
      </c>
      <c r="AM61" s="175">
        <f t="shared" si="15"/>
        <v>1691.31</v>
      </c>
      <c r="AN61" s="175">
        <f t="shared" si="11"/>
        <v>125138.4394157722</v>
      </c>
    </row>
    <row r="62" spans="1:40" x14ac:dyDescent="0.25">
      <c r="A62" s="123">
        <f t="shared" si="16"/>
        <v>46204</v>
      </c>
      <c r="B62" s="124">
        <v>49</v>
      </c>
      <c r="C62" s="125">
        <f t="shared" si="17"/>
        <v>77891.115718956906</v>
      </c>
      <c r="D62" s="126">
        <f t="shared" si="1"/>
        <v>214.2</v>
      </c>
      <c r="E62" s="126">
        <f t="shared" si="0"/>
        <v>647.20413214327925</v>
      </c>
      <c r="F62" s="126">
        <f t="shared" si="12"/>
        <v>861.4</v>
      </c>
      <c r="G62" s="126">
        <f t="shared" si="2"/>
        <v>77243.911586813629</v>
      </c>
      <c r="L62" s="174">
        <f t="shared" si="18"/>
        <v>46204</v>
      </c>
      <c r="M62" s="131">
        <v>49</v>
      </c>
      <c r="N62" s="139">
        <f t="shared" si="19"/>
        <v>25391.295596597007</v>
      </c>
      <c r="O62" s="175">
        <f t="shared" si="3"/>
        <v>69.83</v>
      </c>
      <c r="P62" s="175">
        <f t="shared" si="4"/>
        <v>376.17712192027892</v>
      </c>
      <c r="Q62" s="175">
        <f t="shared" si="13"/>
        <v>446</v>
      </c>
      <c r="R62" s="175">
        <f t="shared" si="5"/>
        <v>25015.118474676729</v>
      </c>
      <c r="W62" s="174">
        <f t="shared" si="20"/>
        <v>46204</v>
      </c>
      <c r="X62" s="131">
        <v>49</v>
      </c>
      <c r="Y62" s="139">
        <f t="shared" si="21"/>
        <v>43775.258596822248</v>
      </c>
      <c r="Z62" s="175">
        <f t="shared" si="6"/>
        <v>0</v>
      </c>
      <c r="AA62" s="175">
        <f t="shared" si="7"/>
        <v>706.05255801326223</v>
      </c>
      <c r="AB62" s="175">
        <f t="shared" si="14"/>
        <v>706.05</v>
      </c>
      <c r="AC62" s="175">
        <f t="shared" si="8"/>
        <v>43069.206038808989</v>
      </c>
      <c r="AH62" s="174">
        <f t="shared" si="22"/>
        <v>46204</v>
      </c>
      <c r="AI62" s="131">
        <v>49</v>
      </c>
      <c r="AJ62" s="139">
        <f t="shared" si="23"/>
        <v>125138.4394157722</v>
      </c>
      <c r="AK62" s="175">
        <f t="shared" si="9"/>
        <v>344.13</v>
      </c>
      <c r="AL62" s="175">
        <f t="shared" si="10"/>
        <v>1347.1826810553619</v>
      </c>
      <c r="AM62" s="175">
        <f t="shared" si="15"/>
        <v>1691.31</v>
      </c>
      <c r="AN62" s="175">
        <f t="shared" si="11"/>
        <v>123791.25673471684</v>
      </c>
    </row>
    <row r="63" spans="1:40" x14ac:dyDescent="0.25">
      <c r="A63" s="123">
        <f t="shared" si="16"/>
        <v>46235</v>
      </c>
      <c r="B63" s="124">
        <v>50</v>
      </c>
      <c r="C63" s="125">
        <f t="shared" si="17"/>
        <v>77243.911586813629</v>
      </c>
      <c r="D63" s="126">
        <f t="shared" si="1"/>
        <v>212.42</v>
      </c>
      <c r="E63" s="126">
        <f t="shared" si="0"/>
        <v>648.98394350667331</v>
      </c>
      <c r="F63" s="126">
        <f t="shared" si="12"/>
        <v>861.4</v>
      </c>
      <c r="G63" s="126">
        <f t="shared" si="2"/>
        <v>76594.927643306961</v>
      </c>
      <c r="L63" s="174">
        <f t="shared" si="18"/>
        <v>46235</v>
      </c>
      <c r="M63" s="131">
        <v>50</v>
      </c>
      <c r="N63" s="139">
        <f t="shared" si="19"/>
        <v>25015.118474676729</v>
      </c>
      <c r="O63" s="175">
        <f t="shared" si="3"/>
        <v>68.790000000000006</v>
      </c>
      <c r="P63" s="175">
        <f t="shared" si="4"/>
        <v>377.21160900555975</v>
      </c>
      <c r="Q63" s="175">
        <f t="shared" si="13"/>
        <v>446</v>
      </c>
      <c r="R63" s="175">
        <f t="shared" si="5"/>
        <v>24637.906865671168</v>
      </c>
      <c r="W63" s="174">
        <f t="shared" si="20"/>
        <v>46235</v>
      </c>
      <c r="X63" s="131">
        <v>50</v>
      </c>
      <c r="Y63" s="139">
        <f t="shared" si="21"/>
        <v>43069.206038808989</v>
      </c>
      <c r="Z63" s="175">
        <f t="shared" si="6"/>
        <v>0</v>
      </c>
      <c r="AA63" s="175">
        <f t="shared" si="7"/>
        <v>706.05255801326223</v>
      </c>
      <c r="AB63" s="175">
        <f t="shared" si="14"/>
        <v>706.05</v>
      </c>
      <c r="AC63" s="175">
        <f t="shared" si="8"/>
        <v>42363.153480795729</v>
      </c>
      <c r="AH63" s="174">
        <f t="shared" si="22"/>
        <v>46235</v>
      </c>
      <c r="AI63" s="131">
        <v>50</v>
      </c>
      <c r="AJ63" s="139">
        <f t="shared" si="23"/>
        <v>123791.25673471684</v>
      </c>
      <c r="AK63" s="175">
        <f t="shared" si="9"/>
        <v>340.43</v>
      </c>
      <c r="AL63" s="175">
        <f t="shared" si="10"/>
        <v>1350.8874334282639</v>
      </c>
      <c r="AM63" s="175">
        <f t="shared" si="15"/>
        <v>1691.31</v>
      </c>
      <c r="AN63" s="175">
        <f t="shared" si="11"/>
        <v>122440.36930128858</v>
      </c>
    </row>
    <row r="64" spans="1:40" x14ac:dyDescent="0.25">
      <c r="A64" s="123">
        <f t="shared" si="16"/>
        <v>46266</v>
      </c>
      <c r="B64" s="124">
        <v>51</v>
      </c>
      <c r="C64" s="125">
        <f t="shared" si="17"/>
        <v>76594.927643306961</v>
      </c>
      <c r="D64" s="126">
        <f t="shared" si="1"/>
        <v>210.64</v>
      </c>
      <c r="E64" s="126">
        <f t="shared" si="0"/>
        <v>650.76864935131664</v>
      </c>
      <c r="F64" s="126">
        <f t="shared" si="12"/>
        <v>861.4</v>
      </c>
      <c r="G64" s="126">
        <f t="shared" si="2"/>
        <v>75944.158993955643</v>
      </c>
      <c r="L64" s="174">
        <f t="shared" si="18"/>
        <v>46266</v>
      </c>
      <c r="M64" s="131">
        <v>51</v>
      </c>
      <c r="N64" s="139">
        <f t="shared" si="19"/>
        <v>24637.906865671168</v>
      </c>
      <c r="O64" s="175">
        <f t="shared" si="3"/>
        <v>67.75</v>
      </c>
      <c r="P64" s="175">
        <f t="shared" si="4"/>
        <v>378.24894093032498</v>
      </c>
      <c r="Q64" s="175">
        <f t="shared" si="13"/>
        <v>446</v>
      </c>
      <c r="R64" s="175">
        <f t="shared" si="5"/>
        <v>24259.657924740844</v>
      </c>
      <c r="W64" s="174">
        <f t="shared" si="20"/>
        <v>46266</v>
      </c>
      <c r="X64" s="131">
        <v>51</v>
      </c>
      <c r="Y64" s="139">
        <f t="shared" si="21"/>
        <v>42363.153480795729</v>
      </c>
      <c r="Z64" s="175">
        <f t="shared" si="6"/>
        <v>0</v>
      </c>
      <c r="AA64" s="175">
        <f t="shared" si="7"/>
        <v>706.05255801326223</v>
      </c>
      <c r="AB64" s="175">
        <f t="shared" si="14"/>
        <v>706.05</v>
      </c>
      <c r="AC64" s="175">
        <f t="shared" si="8"/>
        <v>41657.100922782469</v>
      </c>
      <c r="AH64" s="174">
        <f t="shared" si="22"/>
        <v>46266</v>
      </c>
      <c r="AI64" s="131">
        <v>51</v>
      </c>
      <c r="AJ64" s="139">
        <f t="shared" si="23"/>
        <v>122440.36930128858</v>
      </c>
      <c r="AK64" s="175">
        <f t="shared" si="9"/>
        <v>336.71</v>
      </c>
      <c r="AL64" s="175">
        <f t="shared" si="10"/>
        <v>1354.6023738701917</v>
      </c>
      <c r="AM64" s="175">
        <f t="shared" si="15"/>
        <v>1691.31</v>
      </c>
      <c r="AN64" s="175">
        <f t="shared" si="11"/>
        <v>121085.76692741839</v>
      </c>
    </row>
    <row r="65" spans="1:40" x14ac:dyDescent="0.25">
      <c r="A65" s="123">
        <f t="shared" si="16"/>
        <v>46296</v>
      </c>
      <c r="B65" s="124">
        <v>52</v>
      </c>
      <c r="C65" s="125">
        <f t="shared" si="17"/>
        <v>75944.158993955643</v>
      </c>
      <c r="D65" s="126">
        <f t="shared" si="1"/>
        <v>208.85</v>
      </c>
      <c r="E65" s="126">
        <f t="shared" si="0"/>
        <v>652.55826313703267</v>
      </c>
      <c r="F65" s="126">
        <f t="shared" si="12"/>
        <v>861.4</v>
      </c>
      <c r="G65" s="126">
        <f t="shared" si="2"/>
        <v>75291.600730818609</v>
      </c>
      <c r="L65" s="174">
        <f t="shared" si="18"/>
        <v>46296</v>
      </c>
      <c r="M65" s="131">
        <v>52</v>
      </c>
      <c r="N65" s="139">
        <f t="shared" si="19"/>
        <v>24259.657924740844</v>
      </c>
      <c r="O65" s="175">
        <f t="shared" si="3"/>
        <v>66.709999999999994</v>
      </c>
      <c r="P65" s="175">
        <f t="shared" si="4"/>
        <v>379.28912551788329</v>
      </c>
      <c r="Q65" s="175">
        <f t="shared" si="13"/>
        <v>446</v>
      </c>
      <c r="R65" s="175">
        <f t="shared" si="5"/>
        <v>23880.368799222961</v>
      </c>
      <c r="W65" s="174">
        <f t="shared" si="20"/>
        <v>46296</v>
      </c>
      <c r="X65" s="131">
        <v>52</v>
      </c>
      <c r="Y65" s="139">
        <f t="shared" si="21"/>
        <v>41657.100922782469</v>
      </c>
      <c r="Z65" s="175">
        <f t="shared" si="6"/>
        <v>0</v>
      </c>
      <c r="AA65" s="175">
        <f t="shared" si="7"/>
        <v>706.05255801326223</v>
      </c>
      <c r="AB65" s="175">
        <f t="shared" si="14"/>
        <v>706.05</v>
      </c>
      <c r="AC65" s="175">
        <f t="shared" si="8"/>
        <v>40951.048364769209</v>
      </c>
      <c r="AH65" s="174">
        <f t="shared" si="22"/>
        <v>46296</v>
      </c>
      <c r="AI65" s="131">
        <v>52</v>
      </c>
      <c r="AJ65" s="139">
        <f t="shared" si="23"/>
        <v>121085.76692741839</v>
      </c>
      <c r="AK65" s="175">
        <f t="shared" si="9"/>
        <v>332.99</v>
      </c>
      <c r="AL65" s="175">
        <f t="shared" si="10"/>
        <v>1358.3275303983348</v>
      </c>
      <c r="AM65" s="175">
        <f t="shared" si="15"/>
        <v>1691.31</v>
      </c>
      <c r="AN65" s="175">
        <f t="shared" si="11"/>
        <v>119727.43939702005</v>
      </c>
    </row>
    <row r="66" spans="1:40" x14ac:dyDescent="0.25">
      <c r="A66" s="123">
        <f t="shared" si="16"/>
        <v>46327</v>
      </c>
      <c r="B66" s="124">
        <v>53</v>
      </c>
      <c r="C66" s="125">
        <f t="shared" si="17"/>
        <v>75291.600730818609</v>
      </c>
      <c r="D66" s="126">
        <f t="shared" si="1"/>
        <v>207.05</v>
      </c>
      <c r="E66" s="126">
        <f t="shared" si="0"/>
        <v>654.35279836065945</v>
      </c>
      <c r="F66" s="126">
        <f t="shared" si="12"/>
        <v>861.4</v>
      </c>
      <c r="G66" s="126">
        <f t="shared" si="2"/>
        <v>74637.247932457947</v>
      </c>
      <c r="L66" s="174">
        <f t="shared" si="18"/>
        <v>46327</v>
      </c>
      <c r="M66" s="131">
        <v>53</v>
      </c>
      <c r="N66" s="139">
        <f t="shared" si="19"/>
        <v>23880.368799222961</v>
      </c>
      <c r="O66" s="175">
        <f t="shared" si="3"/>
        <v>65.67</v>
      </c>
      <c r="P66" s="175">
        <f t="shared" si="4"/>
        <v>380.33217061305749</v>
      </c>
      <c r="Q66" s="175">
        <f t="shared" si="13"/>
        <v>446</v>
      </c>
      <c r="R66" s="175">
        <f t="shared" si="5"/>
        <v>23500.036628609902</v>
      </c>
      <c r="W66" s="174">
        <f t="shared" si="20"/>
        <v>46327</v>
      </c>
      <c r="X66" s="131">
        <v>53</v>
      </c>
      <c r="Y66" s="139">
        <f t="shared" si="21"/>
        <v>40951.048364769209</v>
      </c>
      <c r="Z66" s="175">
        <f t="shared" si="6"/>
        <v>0</v>
      </c>
      <c r="AA66" s="175">
        <f t="shared" si="7"/>
        <v>706.05255801326223</v>
      </c>
      <c r="AB66" s="175">
        <f t="shared" si="14"/>
        <v>706.05</v>
      </c>
      <c r="AC66" s="175">
        <f t="shared" si="8"/>
        <v>40244.995806755949</v>
      </c>
      <c r="AH66" s="174">
        <f t="shared" si="22"/>
        <v>46327</v>
      </c>
      <c r="AI66" s="131">
        <v>53</v>
      </c>
      <c r="AJ66" s="139">
        <f t="shared" si="23"/>
        <v>119727.43939702005</v>
      </c>
      <c r="AK66" s="175">
        <f t="shared" si="9"/>
        <v>329.25</v>
      </c>
      <c r="AL66" s="175">
        <f t="shared" si="10"/>
        <v>1362.0629311069301</v>
      </c>
      <c r="AM66" s="175">
        <f t="shared" si="15"/>
        <v>1691.31</v>
      </c>
      <c r="AN66" s="175">
        <f t="shared" si="11"/>
        <v>118365.37646591311</v>
      </c>
    </row>
    <row r="67" spans="1:40" x14ac:dyDescent="0.25">
      <c r="A67" s="123">
        <f t="shared" si="16"/>
        <v>46357</v>
      </c>
      <c r="B67" s="124">
        <v>54</v>
      </c>
      <c r="C67" s="125">
        <f t="shared" si="17"/>
        <v>74637.247932457947</v>
      </c>
      <c r="D67" s="126">
        <f t="shared" si="1"/>
        <v>205.25</v>
      </c>
      <c r="E67" s="126">
        <f t="shared" si="0"/>
        <v>656.15226855615128</v>
      </c>
      <c r="F67" s="126">
        <f t="shared" si="12"/>
        <v>861.4</v>
      </c>
      <c r="G67" s="126">
        <f t="shared" si="2"/>
        <v>73981.095663901797</v>
      </c>
      <c r="L67" s="174">
        <f t="shared" si="18"/>
        <v>46357</v>
      </c>
      <c r="M67" s="131">
        <v>54</v>
      </c>
      <c r="N67" s="139">
        <f t="shared" si="19"/>
        <v>23500.036628609902</v>
      </c>
      <c r="O67" s="175">
        <f t="shared" si="3"/>
        <v>64.63</v>
      </c>
      <c r="P67" s="175">
        <f t="shared" si="4"/>
        <v>381.37808408224345</v>
      </c>
      <c r="Q67" s="175">
        <f t="shared" si="13"/>
        <v>446</v>
      </c>
      <c r="R67" s="175">
        <f t="shared" si="5"/>
        <v>23118.658544527658</v>
      </c>
      <c r="W67" s="174">
        <f t="shared" si="20"/>
        <v>46357</v>
      </c>
      <c r="X67" s="131">
        <v>54</v>
      </c>
      <c r="Y67" s="139">
        <f t="shared" si="21"/>
        <v>40244.995806755949</v>
      </c>
      <c r="Z67" s="175">
        <f t="shared" si="6"/>
        <v>0</v>
      </c>
      <c r="AA67" s="175">
        <f t="shared" si="7"/>
        <v>706.05255801326223</v>
      </c>
      <c r="AB67" s="175">
        <f t="shared" si="14"/>
        <v>706.05</v>
      </c>
      <c r="AC67" s="175">
        <f t="shared" si="8"/>
        <v>39538.943248742689</v>
      </c>
      <c r="AH67" s="174">
        <f t="shared" si="22"/>
        <v>46357</v>
      </c>
      <c r="AI67" s="131">
        <v>54</v>
      </c>
      <c r="AJ67" s="139">
        <f t="shared" si="23"/>
        <v>118365.37646591311</v>
      </c>
      <c r="AK67" s="175">
        <f t="shared" si="9"/>
        <v>325.5</v>
      </c>
      <c r="AL67" s="175">
        <f t="shared" si="10"/>
        <v>1365.8086041674742</v>
      </c>
      <c r="AM67" s="175">
        <f t="shared" si="15"/>
        <v>1691.31</v>
      </c>
      <c r="AN67" s="175">
        <f t="shared" si="11"/>
        <v>116999.56786174564</v>
      </c>
    </row>
    <row r="68" spans="1:40" x14ac:dyDescent="0.25">
      <c r="A68" s="123">
        <f t="shared" si="16"/>
        <v>46388</v>
      </c>
      <c r="B68" s="124">
        <v>55</v>
      </c>
      <c r="C68" s="125">
        <f t="shared" si="17"/>
        <v>73981.095663901797</v>
      </c>
      <c r="D68" s="126">
        <f t="shared" si="1"/>
        <v>203.45</v>
      </c>
      <c r="E68" s="126">
        <f t="shared" si="0"/>
        <v>657.95668729468071</v>
      </c>
      <c r="F68" s="126">
        <f t="shared" si="12"/>
        <v>861.4</v>
      </c>
      <c r="G68" s="126">
        <f t="shared" si="2"/>
        <v>73323.138976607122</v>
      </c>
      <c r="L68" s="174">
        <f t="shared" si="18"/>
        <v>46388</v>
      </c>
      <c r="M68" s="131">
        <v>55</v>
      </c>
      <c r="N68" s="139">
        <f t="shared" si="19"/>
        <v>23118.658544527658</v>
      </c>
      <c r="O68" s="175">
        <f t="shared" si="3"/>
        <v>63.58</v>
      </c>
      <c r="P68" s="175">
        <f t="shared" si="4"/>
        <v>382.42687381346957</v>
      </c>
      <c r="Q68" s="175">
        <f t="shared" si="13"/>
        <v>446</v>
      </c>
      <c r="R68" s="175">
        <f t="shared" si="5"/>
        <v>22736.231670714187</v>
      </c>
      <c r="W68" s="174">
        <f t="shared" si="20"/>
        <v>46388</v>
      </c>
      <c r="X68" s="131">
        <v>55</v>
      </c>
      <c r="Y68" s="139">
        <f t="shared" si="21"/>
        <v>39538.943248742689</v>
      </c>
      <c r="Z68" s="175">
        <f t="shared" si="6"/>
        <v>0</v>
      </c>
      <c r="AA68" s="175">
        <f t="shared" si="7"/>
        <v>706.05255801326223</v>
      </c>
      <c r="AB68" s="175">
        <f t="shared" si="14"/>
        <v>706.05</v>
      </c>
      <c r="AC68" s="175">
        <f t="shared" si="8"/>
        <v>38832.890690729429</v>
      </c>
      <c r="AH68" s="174">
        <f t="shared" si="22"/>
        <v>46388</v>
      </c>
      <c r="AI68" s="131">
        <v>55</v>
      </c>
      <c r="AJ68" s="139">
        <f t="shared" si="23"/>
        <v>116999.56786174564</v>
      </c>
      <c r="AK68" s="175">
        <f t="shared" si="9"/>
        <v>321.75</v>
      </c>
      <c r="AL68" s="175">
        <f t="shared" si="10"/>
        <v>1369.5645778289347</v>
      </c>
      <c r="AM68" s="175">
        <f t="shared" si="15"/>
        <v>1691.31</v>
      </c>
      <c r="AN68" s="175">
        <f t="shared" si="11"/>
        <v>115630.00328391671</v>
      </c>
    </row>
    <row r="69" spans="1:40" x14ac:dyDescent="0.25">
      <c r="A69" s="123">
        <f t="shared" si="16"/>
        <v>46419</v>
      </c>
      <c r="B69" s="124">
        <v>56</v>
      </c>
      <c r="C69" s="125">
        <f t="shared" si="17"/>
        <v>73323.138976607122</v>
      </c>
      <c r="D69" s="126">
        <f t="shared" si="1"/>
        <v>201.64</v>
      </c>
      <c r="E69" s="126">
        <f t="shared" si="0"/>
        <v>659.76606818474113</v>
      </c>
      <c r="F69" s="126">
        <f t="shared" si="12"/>
        <v>861.4</v>
      </c>
      <c r="G69" s="126">
        <f t="shared" si="2"/>
        <v>72663.372908422374</v>
      </c>
      <c r="L69" s="174">
        <f t="shared" si="18"/>
        <v>46419</v>
      </c>
      <c r="M69" s="131">
        <v>56</v>
      </c>
      <c r="N69" s="139">
        <f t="shared" si="19"/>
        <v>22736.231670714187</v>
      </c>
      <c r="O69" s="175">
        <f t="shared" si="3"/>
        <v>62.52</v>
      </c>
      <c r="P69" s="175">
        <f t="shared" si="4"/>
        <v>383.47854771645666</v>
      </c>
      <c r="Q69" s="175">
        <f t="shared" si="13"/>
        <v>446</v>
      </c>
      <c r="R69" s="175">
        <f t="shared" si="5"/>
        <v>22352.753122997732</v>
      </c>
      <c r="W69" s="174">
        <f t="shared" si="20"/>
        <v>46419</v>
      </c>
      <c r="X69" s="131">
        <v>56</v>
      </c>
      <c r="Y69" s="139">
        <f t="shared" si="21"/>
        <v>38832.890690729429</v>
      </c>
      <c r="Z69" s="175">
        <f t="shared" si="6"/>
        <v>0</v>
      </c>
      <c r="AA69" s="175">
        <f t="shared" si="7"/>
        <v>706.05255801326223</v>
      </c>
      <c r="AB69" s="175">
        <f t="shared" si="14"/>
        <v>706.05</v>
      </c>
      <c r="AC69" s="175">
        <f t="shared" si="8"/>
        <v>38126.83813271617</v>
      </c>
      <c r="AH69" s="174">
        <f t="shared" si="22"/>
        <v>46419</v>
      </c>
      <c r="AI69" s="131">
        <v>56</v>
      </c>
      <c r="AJ69" s="139">
        <f t="shared" si="23"/>
        <v>115630.00328391671</v>
      </c>
      <c r="AK69" s="175">
        <f t="shared" si="9"/>
        <v>317.98</v>
      </c>
      <c r="AL69" s="175">
        <f t="shared" si="10"/>
        <v>1373.3308804179644</v>
      </c>
      <c r="AM69" s="175">
        <f t="shared" si="15"/>
        <v>1691.31</v>
      </c>
      <c r="AN69" s="175">
        <f t="shared" si="11"/>
        <v>114256.67240349874</v>
      </c>
    </row>
    <row r="70" spans="1:40" x14ac:dyDescent="0.25">
      <c r="A70" s="123">
        <f t="shared" si="16"/>
        <v>46447</v>
      </c>
      <c r="B70" s="124">
        <v>57</v>
      </c>
      <c r="C70" s="125">
        <f t="shared" si="17"/>
        <v>72663.372908422374</v>
      </c>
      <c r="D70" s="126">
        <f t="shared" si="1"/>
        <v>199.82</v>
      </c>
      <c r="E70" s="126">
        <f t="shared" si="0"/>
        <v>661.58042487224918</v>
      </c>
      <c r="F70" s="126">
        <f t="shared" si="12"/>
        <v>861.4</v>
      </c>
      <c r="G70" s="126">
        <f t="shared" si="2"/>
        <v>72001.792483550118</v>
      </c>
      <c r="L70" s="174">
        <f t="shared" si="18"/>
        <v>46447</v>
      </c>
      <c r="M70" s="131">
        <v>57</v>
      </c>
      <c r="N70" s="139">
        <f t="shared" si="19"/>
        <v>22352.753122997732</v>
      </c>
      <c r="O70" s="175">
        <f t="shared" si="3"/>
        <v>61.47</v>
      </c>
      <c r="P70" s="175">
        <f t="shared" si="4"/>
        <v>384.53311372267694</v>
      </c>
      <c r="Q70" s="175">
        <f t="shared" si="13"/>
        <v>446</v>
      </c>
      <c r="R70" s="175">
        <f t="shared" si="5"/>
        <v>21968.220009275054</v>
      </c>
      <c r="W70" s="174">
        <f t="shared" si="20"/>
        <v>46447</v>
      </c>
      <c r="X70" s="131">
        <v>57</v>
      </c>
      <c r="Y70" s="139">
        <f t="shared" si="21"/>
        <v>38126.83813271617</v>
      </c>
      <c r="Z70" s="175">
        <f t="shared" si="6"/>
        <v>0</v>
      </c>
      <c r="AA70" s="175">
        <f t="shared" si="7"/>
        <v>706.05255801326223</v>
      </c>
      <c r="AB70" s="175">
        <f t="shared" si="14"/>
        <v>706.05</v>
      </c>
      <c r="AC70" s="175">
        <f t="shared" si="8"/>
        <v>37420.78557470291</v>
      </c>
      <c r="AH70" s="174">
        <f t="shared" si="22"/>
        <v>46447</v>
      </c>
      <c r="AI70" s="131">
        <v>57</v>
      </c>
      <c r="AJ70" s="139">
        <f t="shared" si="23"/>
        <v>114256.67240349874</v>
      </c>
      <c r="AK70" s="175">
        <f t="shared" si="9"/>
        <v>314.20999999999998</v>
      </c>
      <c r="AL70" s="175">
        <f t="shared" si="10"/>
        <v>1377.1075403391137</v>
      </c>
      <c r="AM70" s="175">
        <f t="shared" si="15"/>
        <v>1691.31</v>
      </c>
      <c r="AN70" s="175">
        <f t="shared" si="11"/>
        <v>112879.56486315963</v>
      </c>
    </row>
    <row r="71" spans="1:40" x14ac:dyDescent="0.25">
      <c r="A71" s="123">
        <f t="shared" si="16"/>
        <v>46478</v>
      </c>
      <c r="B71" s="124">
        <v>58</v>
      </c>
      <c r="C71" s="125">
        <f t="shared" si="17"/>
        <v>72001.792483550118</v>
      </c>
      <c r="D71" s="126">
        <f t="shared" si="1"/>
        <v>198</v>
      </c>
      <c r="E71" s="126">
        <f t="shared" si="0"/>
        <v>663.39977104064781</v>
      </c>
      <c r="F71" s="126">
        <f t="shared" si="12"/>
        <v>861.4</v>
      </c>
      <c r="G71" s="126">
        <f t="shared" si="2"/>
        <v>71338.392712509463</v>
      </c>
      <c r="L71" s="174">
        <f t="shared" si="18"/>
        <v>46478</v>
      </c>
      <c r="M71" s="131">
        <v>58</v>
      </c>
      <c r="N71" s="139">
        <f t="shared" si="19"/>
        <v>21968.220009275054</v>
      </c>
      <c r="O71" s="175">
        <f t="shared" si="3"/>
        <v>60.41</v>
      </c>
      <c r="P71" s="175">
        <f t="shared" si="4"/>
        <v>385.59057978541426</v>
      </c>
      <c r="Q71" s="175">
        <f t="shared" si="13"/>
        <v>446</v>
      </c>
      <c r="R71" s="175">
        <f t="shared" si="5"/>
        <v>21582.62942948964</v>
      </c>
      <c r="W71" s="174">
        <f t="shared" si="20"/>
        <v>46478</v>
      </c>
      <c r="X71" s="131">
        <v>58</v>
      </c>
      <c r="Y71" s="139">
        <f t="shared" si="21"/>
        <v>37420.78557470291</v>
      </c>
      <c r="Z71" s="175">
        <f t="shared" si="6"/>
        <v>0</v>
      </c>
      <c r="AA71" s="175">
        <f t="shared" si="7"/>
        <v>706.05255801326223</v>
      </c>
      <c r="AB71" s="175">
        <f t="shared" si="14"/>
        <v>706.05</v>
      </c>
      <c r="AC71" s="175">
        <f t="shared" si="8"/>
        <v>36714.73301668965</v>
      </c>
      <c r="AH71" s="174">
        <f t="shared" si="22"/>
        <v>46478</v>
      </c>
      <c r="AI71" s="131">
        <v>58</v>
      </c>
      <c r="AJ71" s="139">
        <f t="shared" si="23"/>
        <v>112879.56486315963</v>
      </c>
      <c r="AK71" s="175">
        <f t="shared" si="9"/>
        <v>310.42</v>
      </c>
      <c r="AL71" s="175">
        <f t="shared" si="10"/>
        <v>1380.8945860750464</v>
      </c>
      <c r="AM71" s="175">
        <f t="shared" si="15"/>
        <v>1691.31</v>
      </c>
      <c r="AN71" s="175">
        <f t="shared" si="11"/>
        <v>111498.67027708457</v>
      </c>
    </row>
    <row r="72" spans="1:40" x14ac:dyDescent="0.25">
      <c r="A72" s="123">
        <f t="shared" si="16"/>
        <v>46508</v>
      </c>
      <c r="B72" s="124">
        <v>59</v>
      </c>
      <c r="C72" s="125">
        <f t="shared" si="17"/>
        <v>71338.392712509463</v>
      </c>
      <c r="D72" s="126">
        <f t="shared" si="1"/>
        <v>196.18</v>
      </c>
      <c r="E72" s="126">
        <f t="shared" si="0"/>
        <v>665.22412041100961</v>
      </c>
      <c r="F72" s="126">
        <f t="shared" si="12"/>
        <v>861.4</v>
      </c>
      <c r="G72" s="126">
        <f t="shared" si="2"/>
        <v>70673.16859209846</v>
      </c>
      <c r="L72" s="174">
        <f t="shared" si="18"/>
        <v>46508</v>
      </c>
      <c r="M72" s="131">
        <v>59</v>
      </c>
      <c r="N72" s="139">
        <f t="shared" si="19"/>
        <v>21582.62942948964</v>
      </c>
      <c r="O72" s="175">
        <f t="shared" si="3"/>
        <v>59.35</v>
      </c>
      <c r="P72" s="175">
        <f t="shared" si="4"/>
        <v>386.65095387982421</v>
      </c>
      <c r="Q72" s="175">
        <f t="shared" si="13"/>
        <v>446</v>
      </c>
      <c r="R72" s="175">
        <f t="shared" si="5"/>
        <v>21195.978475609816</v>
      </c>
      <c r="W72" s="174">
        <f t="shared" si="20"/>
        <v>46508</v>
      </c>
      <c r="X72" s="131">
        <v>59</v>
      </c>
      <c r="Y72" s="139">
        <f t="shared" si="21"/>
        <v>36714.73301668965</v>
      </c>
      <c r="Z72" s="175">
        <f t="shared" si="6"/>
        <v>0</v>
      </c>
      <c r="AA72" s="175">
        <f t="shared" si="7"/>
        <v>706.05255801326223</v>
      </c>
      <c r="AB72" s="175">
        <f t="shared" si="14"/>
        <v>706.05</v>
      </c>
      <c r="AC72" s="175">
        <f t="shared" si="8"/>
        <v>36008.68045867639</v>
      </c>
      <c r="AH72" s="174">
        <f t="shared" si="22"/>
        <v>46508</v>
      </c>
      <c r="AI72" s="131">
        <v>59</v>
      </c>
      <c r="AJ72" s="139">
        <f t="shared" si="23"/>
        <v>111498.67027708457</v>
      </c>
      <c r="AK72" s="175">
        <f t="shared" si="9"/>
        <v>306.62</v>
      </c>
      <c r="AL72" s="175">
        <f t="shared" si="10"/>
        <v>1384.6920461867526</v>
      </c>
      <c r="AM72" s="175">
        <f t="shared" si="15"/>
        <v>1691.31</v>
      </c>
      <c r="AN72" s="175">
        <f t="shared" si="11"/>
        <v>110113.97823089782</v>
      </c>
    </row>
    <row r="73" spans="1:40" x14ac:dyDescent="0.25">
      <c r="A73" s="123">
        <f t="shared" si="16"/>
        <v>46539</v>
      </c>
      <c r="B73" s="124">
        <v>60</v>
      </c>
      <c r="C73" s="125">
        <f>G72</f>
        <v>70673.16859209846</v>
      </c>
      <c r="D73" s="126">
        <f>ROUND(C73*$E$10/12,2)</f>
        <v>194.35</v>
      </c>
      <c r="E73" s="126">
        <f t="shared" si="0"/>
        <v>667.05348674213985</v>
      </c>
      <c r="F73" s="126">
        <f t="shared" si="12"/>
        <v>861.4</v>
      </c>
      <c r="G73" s="126">
        <f>C73-E73</f>
        <v>70006.115105356323</v>
      </c>
      <c r="L73" s="174">
        <f t="shared" si="18"/>
        <v>46539</v>
      </c>
      <c r="M73" s="131">
        <v>60</v>
      </c>
      <c r="N73" s="139">
        <f>R72</f>
        <v>21195.978475609816</v>
      </c>
      <c r="O73" s="175">
        <f t="shared" si="3"/>
        <v>58.29</v>
      </c>
      <c r="P73" s="175">
        <f t="shared" si="4"/>
        <v>387.71424400299367</v>
      </c>
      <c r="Q73" s="175">
        <f t="shared" si="13"/>
        <v>446</v>
      </c>
      <c r="R73" s="175">
        <f>N73-P73</f>
        <v>20808.264231606823</v>
      </c>
      <c r="W73" s="174">
        <f t="shared" si="20"/>
        <v>46539</v>
      </c>
      <c r="X73" s="131">
        <v>60</v>
      </c>
      <c r="Y73" s="139">
        <f>AC72</f>
        <v>36008.68045867639</v>
      </c>
      <c r="Z73" s="175">
        <f t="shared" si="6"/>
        <v>0</v>
      </c>
      <c r="AA73" s="175">
        <f t="shared" si="7"/>
        <v>706.05255801326223</v>
      </c>
      <c r="AB73" s="175">
        <f t="shared" si="14"/>
        <v>706.05</v>
      </c>
      <c r="AC73" s="175">
        <f>Y73-AA73</f>
        <v>35302.62790066313</v>
      </c>
      <c r="AH73" s="174">
        <f t="shared" si="22"/>
        <v>46539</v>
      </c>
      <c r="AI73" s="131">
        <v>60</v>
      </c>
      <c r="AJ73" s="139">
        <f>AN72</f>
        <v>110113.97823089782</v>
      </c>
      <c r="AK73" s="175">
        <f t="shared" si="9"/>
        <v>302.81</v>
      </c>
      <c r="AL73" s="175">
        <f t="shared" si="10"/>
        <v>1388.4999493137664</v>
      </c>
      <c r="AM73" s="175">
        <f t="shared" si="15"/>
        <v>1691.31</v>
      </c>
      <c r="AN73" s="175">
        <f>AJ73-AL73</f>
        <v>108725.47828158404</v>
      </c>
    </row>
    <row r="74" spans="1:40" x14ac:dyDescent="0.25">
      <c r="A74" s="123">
        <f t="shared" si="16"/>
        <v>46569</v>
      </c>
      <c r="B74" s="124">
        <v>61</v>
      </c>
      <c r="C74" s="125">
        <f t="shared" ref="C74:C123" si="24">G73</f>
        <v>70006.115105356323</v>
      </c>
      <c r="D74" s="126">
        <f t="shared" ref="D74:D123" si="25">ROUND(C74*$E$10/12,2)</f>
        <v>192.52</v>
      </c>
      <c r="E74" s="126">
        <f t="shared" si="0"/>
        <v>668.88788383068083</v>
      </c>
      <c r="F74" s="126">
        <f t="shared" si="12"/>
        <v>861.4</v>
      </c>
      <c r="G74" s="126">
        <f t="shared" ref="G74:G123" si="26">C74-E74</f>
        <v>69337.227221525638</v>
      </c>
      <c r="L74" s="174">
        <f t="shared" si="18"/>
        <v>46569</v>
      </c>
      <c r="M74" s="131">
        <v>61</v>
      </c>
      <c r="N74" s="139">
        <f t="shared" ref="N74:N123" si="27">R73</f>
        <v>20808.264231606823</v>
      </c>
      <c r="O74" s="175">
        <f t="shared" si="3"/>
        <v>57.22</v>
      </c>
      <c r="P74" s="175">
        <f t="shared" si="4"/>
        <v>388.78045817400192</v>
      </c>
      <c r="Q74" s="175">
        <f t="shared" si="13"/>
        <v>446</v>
      </c>
      <c r="R74" s="175">
        <f t="shared" ref="R74:R123" si="28">N74-P74</f>
        <v>20419.483773432821</v>
      </c>
      <c r="W74" s="174">
        <f t="shared" si="20"/>
        <v>46569</v>
      </c>
      <c r="X74" s="131">
        <v>61</v>
      </c>
      <c r="Y74" s="139">
        <f t="shared" ref="Y74:Y123" si="29">AC73</f>
        <v>35302.62790066313</v>
      </c>
      <c r="Z74" s="175">
        <f t="shared" si="6"/>
        <v>0</v>
      </c>
      <c r="AA74" s="175">
        <f t="shared" si="7"/>
        <v>706.05255801326223</v>
      </c>
      <c r="AB74" s="175">
        <f t="shared" si="14"/>
        <v>706.05</v>
      </c>
      <c r="AC74" s="175">
        <f t="shared" ref="AC74:AC123" si="30">Y74-AA74</f>
        <v>34596.57534264987</v>
      </c>
      <c r="AH74" s="174">
        <f t="shared" si="22"/>
        <v>46569</v>
      </c>
      <c r="AI74" s="131">
        <v>61</v>
      </c>
      <c r="AJ74" s="139">
        <f t="shared" ref="AJ74:AJ123" si="31">AN73</f>
        <v>108725.47828158404</v>
      </c>
      <c r="AK74" s="175">
        <f t="shared" si="9"/>
        <v>299</v>
      </c>
      <c r="AL74" s="175">
        <f t="shared" si="10"/>
        <v>1392.3183241743791</v>
      </c>
      <c r="AM74" s="175">
        <f t="shared" si="15"/>
        <v>1691.31</v>
      </c>
      <c r="AN74" s="175">
        <f t="shared" ref="AN74:AN123" si="32">AJ74-AL74</f>
        <v>107333.15995740966</v>
      </c>
    </row>
    <row r="75" spans="1:40" x14ac:dyDescent="0.25">
      <c r="A75" s="123">
        <f t="shared" si="16"/>
        <v>46600</v>
      </c>
      <c r="B75" s="124">
        <v>62</v>
      </c>
      <c r="C75" s="125">
        <f t="shared" si="24"/>
        <v>69337.227221525638</v>
      </c>
      <c r="D75" s="126">
        <f t="shared" si="25"/>
        <v>190.68</v>
      </c>
      <c r="E75" s="126">
        <f t="shared" si="0"/>
        <v>670.7273255112151</v>
      </c>
      <c r="F75" s="126">
        <f t="shared" si="12"/>
        <v>861.4</v>
      </c>
      <c r="G75" s="126">
        <f t="shared" si="26"/>
        <v>68666.499896014429</v>
      </c>
      <c r="L75" s="174">
        <f t="shared" si="18"/>
        <v>46600</v>
      </c>
      <c r="M75" s="131">
        <v>62</v>
      </c>
      <c r="N75" s="139">
        <f t="shared" si="27"/>
        <v>20419.483773432821</v>
      </c>
      <c r="O75" s="175">
        <f t="shared" si="3"/>
        <v>56.15</v>
      </c>
      <c r="P75" s="175">
        <f t="shared" si="4"/>
        <v>389.84960443398035</v>
      </c>
      <c r="Q75" s="175">
        <f t="shared" si="13"/>
        <v>446</v>
      </c>
      <c r="R75" s="175">
        <f t="shared" si="28"/>
        <v>20029.63416899884</v>
      </c>
      <c r="W75" s="174">
        <f t="shared" si="20"/>
        <v>46600</v>
      </c>
      <c r="X75" s="131">
        <v>62</v>
      </c>
      <c r="Y75" s="139">
        <f t="shared" si="29"/>
        <v>34596.57534264987</v>
      </c>
      <c r="Z75" s="175">
        <f t="shared" si="6"/>
        <v>0</v>
      </c>
      <c r="AA75" s="175">
        <f t="shared" si="7"/>
        <v>706.05255801326223</v>
      </c>
      <c r="AB75" s="175">
        <f t="shared" si="14"/>
        <v>706.05</v>
      </c>
      <c r="AC75" s="175">
        <f t="shared" si="30"/>
        <v>33890.522784636611</v>
      </c>
      <c r="AH75" s="174">
        <f t="shared" si="22"/>
        <v>46600</v>
      </c>
      <c r="AI75" s="131">
        <v>62</v>
      </c>
      <c r="AJ75" s="139">
        <f t="shared" si="31"/>
        <v>107333.15995740966</v>
      </c>
      <c r="AK75" s="175">
        <f t="shared" si="9"/>
        <v>295.17</v>
      </c>
      <c r="AL75" s="175">
        <f t="shared" si="10"/>
        <v>1396.1471995658585</v>
      </c>
      <c r="AM75" s="175">
        <f t="shared" si="15"/>
        <v>1691.31</v>
      </c>
      <c r="AN75" s="175">
        <f t="shared" si="32"/>
        <v>105937.0127578438</v>
      </c>
    </row>
    <row r="76" spans="1:40" x14ac:dyDescent="0.25">
      <c r="A76" s="123">
        <f t="shared" si="16"/>
        <v>46631</v>
      </c>
      <c r="B76" s="124">
        <v>63</v>
      </c>
      <c r="C76" s="125">
        <f t="shared" si="24"/>
        <v>68666.499896014429</v>
      </c>
      <c r="D76" s="126">
        <f t="shared" si="25"/>
        <v>188.83</v>
      </c>
      <c r="E76" s="126">
        <f t="shared" si="0"/>
        <v>672.57182565637095</v>
      </c>
      <c r="F76" s="126">
        <f t="shared" si="12"/>
        <v>861.4</v>
      </c>
      <c r="G76" s="126">
        <f t="shared" si="26"/>
        <v>67993.928070358059</v>
      </c>
      <c r="L76" s="174">
        <f t="shared" si="18"/>
        <v>46631</v>
      </c>
      <c r="M76" s="131">
        <v>63</v>
      </c>
      <c r="N76" s="139">
        <f t="shared" si="27"/>
        <v>20029.63416899884</v>
      </c>
      <c r="O76" s="175">
        <f t="shared" si="3"/>
        <v>55.08</v>
      </c>
      <c r="P76" s="175">
        <f t="shared" si="4"/>
        <v>390.92169084617382</v>
      </c>
      <c r="Q76" s="175">
        <f t="shared" si="13"/>
        <v>446</v>
      </c>
      <c r="R76" s="175">
        <f t="shared" si="28"/>
        <v>19638.712478152665</v>
      </c>
      <c r="W76" s="174">
        <f t="shared" si="20"/>
        <v>46631</v>
      </c>
      <c r="X76" s="131">
        <v>63</v>
      </c>
      <c r="Y76" s="139">
        <f t="shared" si="29"/>
        <v>33890.522784636611</v>
      </c>
      <c r="Z76" s="175">
        <f t="shared" si="6"/>
        <v>0</v>
      </c>
      <c r="AA76" s="175">
        <f t="shared" si="7"/>
        <v>706.05255801326223</v>
      </c>
      <c r="AB76" s="175">
        <f t="shared" si="14"/>
        <v>706.05</v>
      </c>
      <c r="AC76" s="175">
        <f t="shared" si="30"/>
        <v>33184.470226623351</v>
      </c>
      <c r="AH76" s="174">
        <f t="shared" si="22"/>
        <v>46631</v>
      </c>
      <c r="AI76" s="131">
        <v>63</v>
      </c>
      <c r="AJ76" s="139">
        <f t="shared" si="31"/>
        <v>105937.0127578438</v>
      </c>
      <c r="AK76" s="175">
        <f t="shared" si="9"/>
        <v>291.33</v>
      </c>
      <c r="AL76" s="175">
        <f t="shared" si="10"/>
        <v>1399.9866043646648</v>
      </c>
      <c r="AM76" s="175">
        <f t="shared" si="15"/>
        <v>1691.31</v>
      </c>
      <c r="AN76" s="175">
        <f t="shared" si="32"/>
        <v>104537.02615347914</v>
      </c>
    </row>
    <row r="77" spans="1:40" x14ac:dyDescent="0.25">
      <c r="A77" s="123">
        <f t="shared" si="16"/>
        <v>46661</v>
      </c>
      <c r="B77" s="124">
        <v>64</v>
      </c>
      <c r="C77" s="125">
        <f t="shared" si="24"/>
        <v>67993.928070358059</v>
      </c>
      <c r="D77" s="126">
        <f t="shared" si="25"/>
        <v>186.98</v>
      </c>
      <c r="E77" s="126">
        <f t="shared" si="0"/>
        <v>674.42139817692612</v>
      </c>
      <c r="F77" s="126">
        <f t="shared" si="12"/>
        <v>861.4</v>
      </c>
      <c r="G77" s="126">
        <f t="shared" si="26"/>
        <v>67319.506672181131</v>
      </c>
      <c r="L77" s="174">
        <f t="shared" si="18"/>
        <v>46661</v>
      </c>
      <c r="M77" s="131">
        <v>64</v>
      </c>
      <c r="N77" s="139">
        <f t="shared" si="27"/>
        <v>19638.712478152665</v>
      </c>
      <c r="O77" s="175">
        <f t="shared" si="3"/>
        <v>54.01</v>
      </c>
      <c r="P77" s="175">
        <f t="shared" si="4"/>
        <v>391.99672549600081</v>
      </c>
      <c r="Q77" s="175">
        <f t="shared" si="13"/>
        <v>446</v>
      </c>
      <c r="R77" s="175">
        <f t="shared" si="28"/>
        <v>19246.715752656666</v>
      </c>
      <c r="W77" s="174">
        <f t="shared" si="20"/>
        <v>46661</v>
      </c>
      <c r="X77" s="131">
        <v>64</v>
      </c>
      <c r="Y77" s="139">
        <f t="shared" si="29"/>
        <v>33184.470226623351</v>
      </c>
      <c r="Z77" s="175">
        <f t="shared" si="6"/>
        <v>0</v>
      </c>
      <c r="AA77" s="175">
        <f t="shared" si="7"/>
        <v>706.05255801326223</v>
      </c>
      <c r="AB77" s="175">
        <f t="shared" si="14"/>
        <v>706.05</v>
      </c>
      <c r="AC77" s="175">
        <f t="shared" si="30"/>
        <v>32478.417668610087</v>
      </c>
      <c r="AH77" s="174">
        <f t="shared" si="22"/>
        <v>46661</v>
      </c>
      <c r="AI77" s="131">
        <v>64</v>
      </c>
      <c r="AJ77" s="139">
        <f t="shared" si="31"/>
        <v>104537.02615347914</v>
      </c>
      <c r="AK77" s="175">
        <f t="shared" si="9"/>
        <v>287.48</v>
      </c>
      <c r="AL77" s="175">
        <f t="shared" si="10"/>
        <v>1403.8365675266675</v>
      </c>
      <c r="AM77" s="175">
        <f t="shared" si="15"/>
        <v>1691.31</v>
      </c>
      <c r="AN77" s="175">
        <f t="shared" si="32"/>
        <v>103133.18958595247</v>
      </c>
    </row>
    <row r="78" spans="1:40" x14ac:dyDescent="0.25">
      <c r="A78" s="123">
        <f t="shared" si="16"/>
        <v>46692</v>
      </c>
      <c r="B78" s="124">
        <v>65</v>
      </c>
      <c r="C78" s="125">
        <f t="shared" si="24"/>
        <v>67319.506672181131</v>
      </c>
      <c r="D78" s="126">
        <f t="shared" si="25"/>
        <v>185.13</v>
      </c>
      <c r="E78" s="126">
        <f t="shared" ref="E78:E123" si="33">PPMT($E$10/12,B78,$E$7,-$E$8,$E$9,0)</f>
        <v>676.27605702191261</v>
      </c>
      <c r="F78" s="126">
        <f t="shared" si="12"/>
        <v>861.4</v>
      </c>
      <c r="G78" s="126">
        <f t="shared" si="26"/>
        <v>66643.23061515922</v>
      </c>
      <c r="L78" s="174">
        <f t="shared" si="18"/>
        <v>46692</v>
      </c>
      <c r="M78" s="131">
        <v>65</v>
      </c>
      <c r="N78" s="139">
        <f t="shared" si="27"/>
        <v>19246.715752656666</v>
      </c>
      <c r="O78" s="175">
        <f t="shared" si="3"/>
        <v>52.93</v>
      </c>
      <c r="P78" s="175">
        <f t="shared" si="4"/>
        <v>393.07471649111488</v>
      </c>
      <c r="Q78" s="175">
        <f t="shared" si="13"/>
        <v>446</v>
      </c>
      <c r="R78" s="175">
        <f t="shared" si="28"/>
        <v>18853.641036165551</v>
      </c>
      <c r="W78" s="174">
        <f t="shared" si="20"/>
        <v>46692</v>
      </c>
      <c r="X78" s="131">
        <v>65</v>
      </c>
      <c r="Y78" s="139">
        <f t="shared" si="29"/>
        <v>32478.417668610087</v>
      </c>
      <c r="Z78" s="175">
        <f t="shared" si="6"/>
        <v>0</v>
      </c>
      <c r="AA78" s="175">
        <f t="shared" si="7"/>
        <v>706.05255801326223</v>
      </c>
      <c r="AB78" s="175">
        <f t="shared" si="14"/>
        <v>706.05</v>
      </c>
      <c r="AC78" s="175">
        <f t="shared" si="30"/>
        <v>31772.365110596824</v>
      </c>
      <c r="AH78" s="174">
        <f t="shared" si="22"/>
        <v>46692</v>
      </c>
      <c r="AI78" s="131">
        <v>65</v>
      </c>
      <c r="AJ78" s="139">
        <f t="shared" si="31"/>
        <v>103133.18958595247</v>
      </c>
      <c r="AK78" s="175">
        <f t="shared" si="9"/>
        <v>283.62</v>
      </c>
      <c r="AL78" s="175">
        <f t="shared" si="10"/>
        <v>1407.6971180873661</v>
      </c>
      <c r="AM78" s="175">
        <f t="shared" si="15"/>
        <v>1691.31</v>
      </c>
      <c r="AN78" s="175">
        <f t="shared" si="32"/>
        <v>101725.4924678651</v>
      </c>
    </row>
    <row r="79" spans="1:40" x14ac:dyDescent="0.25">
      <c r="A79" s="123">
        <f t="shared" si="16"/>
        <v>46722</v>
      </c>
      <c r="B79" s="124">
        <v>66</v>
      </c>
      <c r="C79" s="125">
        <f t="shared" si="24"/>
        <v>66643.23061515922</v>
      </c>
      <c r="D79" s="126">
        <f t="shared" si="25"/>
        <v>183.27</v>
      </c>
      <c r="E79" s="126">
        <f t="shared" si="33"/>
        <v>678.13581617872285</v>
      </c>
      <c r="F79" s="126">
        <f t="shared" si="12"/>
        <v>861.4</v>
      </c>
      <c r="G79" s="126">
        <f t="shared" si="26"/>
        <v>65965.094798980499</v>
      </c>
      <c r="L79" s="174">
        <f t="shared" si="18"/>
        <v>46722</v>
      </c>
      <c r="M79" s="131">
        <v>66</v>
      </c>
      <c r="N79" s="139">
        <f t="shared" si="27"/>
        <v>18853.641036165551</v>
      </c>
      <c r="O79" s="175">
        <f t="shared" ref="O79:O123" si="34">ROUND(N79*$P$10/12,2)</f>
        <v>51.85</v>
      </c>
      <c r="P79" s="175">
        <f t="shared" ref="P79:P123" si="35">PPMT($P$10/12,M79,$P$7,-$P$8,$P$9,0)</f>
        <v>394.15567196146543</v>
      </c>
      <c r="Q79" s="175">
        <f t="shared" si="13"/>
        <v>446</v>
      </c>
      <c r="R79" s="175">
        <f t="shared" si="28"/>
        <v>18459.485364204087</v>
      </c>
      <c r="W79" s="174">
        <f t="shared" si="20"/>
        <v>46722</v>
      </c>
      <c r="X79" s="131">
        <v>66</v>
      </c>
      <c r="Y79" s="139">
        <f t="shared" si="29"/>
        <v>31772.365110596824</v>
      </c>
      <c r="Z79" s="175">
        <f t="shared" ref="Z79:Z123" si="36">ROUND(Y79*$AA$10/12,2)</f>
        <v>0</v>
      </c>
      <c r="AA79" s="175">
        <f t="shared" ref="AA79:AA123" si="37">PPMT($AA$10/12,X79,$AA$7,-$AA$8,$AA$9,0)</f>
        <v>706.05255801326223</v>
      </c>
      <c r="AB79" s="175">
        <f t="shared" si="14"/>
        <v>706.05</v>
      </c>
      <c r="AC79" s="175">
        <f t="shared" si="30"/>
        <v>31066.31255258356</v>
      </c>
      <c r="AH79" s="174">
        <f t="shared" si="22"/>
        <v>46722</v>
      </c>
      <c r="AI79" s="131">
        <v>66</v>
      </c>
      <c r="AJ79" s="139">
        <f t="shared" si="31"/>
        <v>101725.4924678651</v>
      </c>
      <c r="AK79" s="175">
        <f t="shared" ref="AK79:AK123" si="38">ROUND(AJ79*$AL$10/12,2)</f>
        <v>279.75</v>
      </c>
      <c r="AL79" s="175">
        <f t="shared" ref="AL79:AL123" si="39">PPMT($AL$10/12,AI79,$AL$7,-$AL$8,$AL$9,0)</f>
        <v>1411.5682851621061</v>
      </c>
      <c r="AM79" s="175">
        <f t="shared" si="15"/>
        <v>1691.31</v>
      </c>
      <c r="AN79" s="175">
        <f t="shared" si="32"/>
        <v>100313.92418270299</v>
      </c>
    </row>
    <row r="80" spans="1:40" x14ac:dyDescent="0.25">
      <c r="A80" s="123">
        <f t="shared" si="16"/>
        <v>46753</v>
      </c>
      <c r="B80" s="124">
        <v>67</v>
      </c>
      <c r="C80" s="125">
        <f t="shared" si="24"/>
        <v>65965.094798980499</v>
      </c>
      <c r="D80" s="126">
        <f t="shared" si="25"/>
        <v>181.4</v>
      </c>
      <c r="E80" s="126">
        <f t="shared" si="33"/>
        <v>680.00068967321431</v>
      </c>
      <c r="F80" s="126">
        <f t="shared" ref="F80:F123" si="40">F79</f>
        <v>861.4</v>
      </c>
      <c r="G80" s="126">
        <f t="shared" si="26"/>
        <v>65285.094109307283</v>
      </c>
      <c r="L80" s="174">
        <f t="shared" si="18"/>
        <v>46753</v>
      </c>
      <c r="M80" s="131">
        <v>67</v>
      </c>
      <c r="N80" s="139">
        <f t="shared" si="27"/>
        <v>18459.485364204087</v>
      </c>
      <c r="O80" s="175">
        <f t="shared" si="34"/>
        <v>50.76</v>
      </c>
      <c r="P80" s="175">
        <f t="shared" si="35"/>
        <v>395.23960005935942</v>
      </c>
      <c r="Q80" s="175">
        <f t="shared" ref="Q80:Q123" si="41">Q79</f>
        <v>446</v>
      </c>
      <c r="R80" s="175">
        <f t="shared" si="28"/>
        <v>18064.245764144729</v>
      </c>
      <c r="W80" s="174">
        <f t="shared" si="20"/>
        <v>46753</v>
      </c>
      <c r="X80" s="131">
        <v>67</v>
      </c>
      <c r="Y80" s="139">
        <f t="shared" si="29"/>
        <v>31066.31255258356</v>
      </c>
      <c r="Z80" s="175">
        <f t="shared" si="36"/>
        <v>0</v>
      </c>
      <c r="AA80" s="175">
        <f t="shared" si="37"/>
        <v>706.05255801326223</v>
      </c>
      <c r="AB80" s="175">
        <f t="shared" ref="AB80:AB123" si="42">AB79</f>
        <v>706.05</v>
      </c>
      <c r="AC80" s="175">
        <f t="shared" si="30"/>
        <v>30360.259994570297</v>
      </c>
      <c r="AH80" s="174">
        <f t="shared" si="22"/>
        <v>46753</v>
      </c>
      <c r="AI80" s="131">
        <v>67</v>
      </c>
      <c r="AJ80" s="139">
        <f t="shared" si="31"/>
        <v>100313.92418270299</v>
      </c>
      <c r="AK80" s="175">
        <f t="shared" si="38"/>
        <v>275.86</v>
      </c>
      <c r="AL80" s="175">
        <f t="shared" si="39"/>
        <v>1415.4500979463019</v>
      </c>
      <c r="AM80" s="175">
        <f t="shared" ref="AM80:AM123" si="43">AM79</f>
        <v>1691.31</v>
      </c>
      <c r="AN80" s="175">
        <f t="shared" si="32"/>
        <v>98898.474084756686</v>
      </c>
    </row>
    <row r="81" spans="1:40" x14ac:dyDescent="0.25">
      <c r="A81" s="123">
        <f t="shared" ref="A81:A123" si="44">EDATE(A80,1)</f>
        <v>46784</v>
      </c>
      <c r="B81" s="124">
        <v>68</v>
      </c>
      <c r="C81" s="125">
        <f t="shared" si="24"/>
        <v>65285.094109307283</v>
      </c>
      <c r="D81" s="126">
        <f t="shared" si="25"/>
        <v>179.53</v>
      </c>
      <c r="E81" s="126">
        <f t="shared" si="33"/>
        <v>681.87069156981568</v>
      </c>
      <c r="F81" s="126">
        <f t="shared" si="40"/>
        <v>861.4</v>
      </c>
      <c r="G81" s="126">
        <f t="shared" si="26"/>
        <v>64603.22341773747</v>
      </c>
      <c r="L81" s="174">
        <f t="shared" ref="L81:L123" si="45">EDATE(L80,1)</f>
        <v>46784</v>
      </c>
      <c r="M81" s="131">
        <v>68</v>
      </c>
      <c r="N81" s="139">
        <f t="shared" si="27"/>
        <v>18064.245764144729</v>
      </c>
      <c r="O81" s="175">
        <f t="shared" si="34"/>
        <v>49.68</v>
      </c>
      <c r="P81" s="175">
        <f t="shared" si="35"/>
        <v>396.3265089595227</v>
      </c>
      <c r="Q81" s="175">
        <f t="shared" si="41"/>
        <v>446</v>
      </c>
      <c r="R81" s="175">
        <f t="shared" si="28"/>
        <v>17667.919255185207</v>
      </c>
      <c r="W81" s="174">
        <f t="shared" ref="W81:W123" si="46">EDATE(W80,1)</f>
        <v>46784</v>
      </c>
      <c r="X81" s="131">
        <v>68</v>
      </c>
      <c r="Y81" s="139">
        <f t="shared" si="29"/>
        <v>30360.259994570297</v>
      </c>
      <c r="Z81" s="175">
        <f t="shared" si="36"/>
        <v>0</v>
      </c>
      <c r="AA81" s="175">
        <f t="shared" si="37"/>
        <v>706.05255801326223</v>
      </c>
      <c r="AB81" s="175">
        <f t="shared" si="42"/>
        <v>706.05</v>
      </c>
      <c r="AC81" s="175">
        <f t="shared" si="30"/>
        <v>29654.207436557033</v>
      </c>
      <c r="AH81" s="174">
        <f t="shared" ref="AH81:AH123" si="47">EDATE(AH80,1)</f>
        <v>46784</v>
      </c>
      <c r="AI81" s="131">
        <v>68</v>
      </c>
      <c r="AJ81" s="139">
        <f t="shared" si="31"/>
        <v>98898.474084756686</v>
      </c>
      <c r="AK81" s="175">
        <f t="shared" si="38"/>
        <v>271.97000000000003</v>
      </c>
      <c r="AL81" s="175">
        <f t="shared" si="39"/>
        <v>1419.3425857156544</v>
      </c>
      <c r="AM81" s="175">
        <f t="shared" si="43"/>
        <v>1691.31</v>
      </c>
      <c r="AN81" s="175">
        <f t="shared" si="32"/>
        <v>97479.131499041032</v>
      </c>
    </row>
    <row r="82" spans="1:40" x14ac:dyDescent="0.25">
      <c r="A82" s="123">
        <f t="shared" si="44"/>
        <v>46813</v>
      </c>
      <c r="B82" s="124">
        <v>69</v>
      </c>
      <c r="C82" s="125">
        <f t="shared" si="24"/>
        <v>64603.22341773747</v>
      </c>
      <c r="D82" s="126">
        <f t="shared" si="25"/>
        <v>177.66</v>
      </c>
      <c r="E82" s="126">
        <f t="shared" si="33"/>
        <v>683.74583597163269</v>
      </c>
      <c r="F82" s="126">
        <f t="shared" si="40"/>
        <v>861.4</v>
      </c>
      <c r="G82" s="126">
        <f t="shared" si="26"/>
        <v>63919.477581765837</v>
      </c>
      <c r="L82" s="174">
        <f t="shared" si="45"/>
        <v>46813</v>
      </c>
      <c r="M82" s="131">
        <v>69</v>
      </c>
      <c r="N82" s="139">
        <f t="shared" si="27"/>
        <v>17667.919255185207</v>
      </c>
      <c r="O82" s="175">
        <f t="shared" si="34"/>
        <v>48.59</v>
      </c>
      <c r="P82" s="175">
        <f t="shared" si="35"/>
        <v>397.41640685916138</v>
      </c>
      <c r="Q82" s="175">
        <f t="shared" si="41"/>
        <v>446</v>
      </c>
      <c r="R82" s="175">
        <f t="shared" si="28"/>
        <v>17270.502848326047</v>
      </c>
      <c r="W82" s="174">
        <f t="shared" si="46"/>
        <v>46813</v>
      </c>
      <c r="X82" s="131">
        <v>69</v>
      </c>
      <c r="Y82" s="139">
        <f t="shared" si="29"/>
        <v>29654.207436557033</v>
      </c>
      <c r="Z82" s="175">
        <f t="shared" si="36"/>
        <v>0</v>
      </c>
      <c r="AA82" s="175">
        <f t="shared" si="37"/>
        <v>706.05255801326223</v>
      </c>
      <c r="AB82" s="175">
        <f t="shared" si="42"/>
        <v>706.05</v>
      </c>
      <c r="AC82" s="175">
        <f t="shared" si="30"/>
        <v>28948.15487854377</v>
      </c>
      <c r="AH82" s="174">
        <f t="shared" si="47"/>
        <v>46813</v>
      </c>
      <c r="AI82" s="131">
        <v>69</v>
      </c>
      <c r="AJ82" s="139">
        <f t="shared" si="31"/>
        <v>97479.131499041032</v>
      </c>
      <c r="AK82" s="175">
        <f t="shared" si="38"/>
        <v>268.07</v>
      </c>
      <c r="AL82" s="175">
        <f t="shared" si="39"/>
        <v>1423.2457778263724</v>
      </c>
      <c r="AM82" s="175">
        <f t="shared" si="43"/>
        <v>1691.31</v>
      </c>
      <c r="AN82" s="175">
        <f t="shared" si="32"/>
        <v>96055.885721214654</v>
      </c>
    </row>
    <row r="83" spans="1:40" x14ac:dyDescent="0.25">
      <c r="A83" s="123">
        <f t="shared" si="44"/>
        <v>46844</v>
      </c>
      <c r="B83" s="124">
        <v>70</v>
      </c>
      <c r="C83" s="125">
        <f t="shared" si="24"/>
        <v>63919.477581765837</v>
      </c>
      <c r="D83" s="126">
        <f t="shared" si="25"/>
        <v>175.78</v>
      </c>
      <c r="E83" s="126">
        <f t="shared" si="33"/>
        <v>685.62613702055467</v>
      </c>
      <c r="F83" s="126">
        <f t="shared" si="40"/>
        <v>861.4</v>
      </c>
      <c r="G83" s="126">
        <f t="shared" si="26"/>
        <v>63233.851444745284</v>
      </c>
      <c r="L83" s="174">
        <f t="shared" si="45"/>
        <v>46844</v>
      </c>
      <c r="M83" s="131">
        <v>70</v>
      </c>
      <c r="N83" s="139">
        <f t="shared" si="27"/>
        <v>17270.502848326047</v>
      </c>
      <c r="O83" s="175">
        <f t="shared" si="34"/>
        <v>47.49</v>
      </c>
      <c r="P83" s="175">
        <f t="shared" si="35"/>
        <v>398.50930197802404</v>
      </c>
      <c r="Q83" s="175">
        <f t="shared" si="41"/>
        <v>446</v>
      </c>
      <c r="R83" s="175">
        <f t="shared" si="28"/>
        <v>16871.993546348021</v>
      </c>
      <c r="W83" s="174">
        <f t="shared" si="46"/>
        <v>46844</v>
      </c>
      <c r="X83" s="131">
        <v>70</v>
      </c>
      <c r="Y83" s="139">
        <f t="shared" si="29"/>
        <v>28948.15487854377</v>
      </c>
      <c r="Z83" s="175">
        <f t="shared" si="36"/>
        <v>0</v>
      </c>
      <c r="AA83" s="175">
        <f t="shared" si="37"/>
        <v>706.05255801326223</v>
      </c>
      <c r="AB83" s="175">
        <f t="shared" si="42"/>
        <v>706.05</v>
      </c>
      <c r="AC83" s="175">
        <f t="shared" si="30"/>
        <v>28242.102320530506</v>
      </c>
      <c r="AH83" s="174">
        <f t="shared" si="47"/>
        <v>46844</v>
      </c>
      <c r="AI83" s="131">
        <v>70</v>
      </c>
      <c r="AJ83" s="139">
        <f t="shared" si="31"/>
        <v>96055.885721214654</v>
      </c>
      <c r="AK83" s="175">
        <f t="shared" si="38"/>
        <v>264.14999999999998</v>
      </c>
      <c r="AL83" s="175">
        <f t="shared" si="39"/>
        <v>1427.1597037153947</v>
      </c>
      <c r="AM83" s="175">
        <f t="shared" si="43"/>
        <v>1691.31</v>
      </c>
      <c r="AN83" s="175">
        <f t="shared" si="32"/>
        <v>94628.726017499255</v>
      </c>
    </row>
    <row r="84" spans="1:40" x14ac:dyDescent="0.25">
      <c r="A84" s="123">
        <f t="shared" si="44"/>
        <v>46874</v>
      </c>
      <c r="B84" s="124">
        <v>71</v>
      </c>
      <c r="C84" s="125">
        <f t="shared" si="24"/>
        <v>63233.851444745284</v>
      </c>
      <c r="D84" s="126">
        <f t="shared" si="25"/>
        <v>173.89</v>
      </c>
      <c r="E84" s="126">
        <f t="shared" si="33"/>
        <v>687.51160889736116</v>
      </c>
      <c r="F84" s="126">
        <f t="shared" si="40"/>
        <v>861.4</v>
      </c>
      <c r="G84" s="126">
        <f t="shared" si="26"/>
        <v>62546.339835847924</v>
      </c>
      <c r="L84" s="174">
        <f t="shared" si="45"/>
        <v>46874</v>
      </c>
      <c r="M84" s="131">
        <v>71</v>
      </c>
      <c r="N84" s="139">
        <f t="shared" si="27"/>
        <v>16871.993546348021</v>
      </c>
      <c r="O84" s="175">
        <f t="shared" si="34"/>
        <v>46.4</v>
      </c>
      <c r="P84" s="175">
        <f t="shared" si="35"/>
        <v>399.6052025584637</v>
      </c>
      <c r="Q84" s="175">
        <f t="shared" si="41"/>
        <v>446</v>
      </c>
      <c r="R84" s="175">
        <f t="shared" si="28"/>
        <v>16472.388343789557</v>
      </c>
      <c r="W84" s="174">
        <f t="shared" si="46"/>
        <v>46874</v>
      </c>
      <c r="X84" s="131">
        <v>71</v>
      </c>
      <c r="Y84" s="139">
        <f t="shared" si="29"/>
        <v>28242.102320530506</v>
      </c>
      <c r="Z84" s="175">
        <f t="shared" si="36"/>
        <v>0</v>
      </c>
      <c r="AA84" s="175">
        <f t="shared" si="37"/>
        <v>706.05255801326223</v>
      </c>
      <c r="AB84" s="175">
        <f t="shared" si="42"/>
        <v>706.05</v>
      </c>
      <c r="AC84" s="175">
        <f t="shared" si="30"/>
        <v>27536.049762517243</v>
      </c>
      <c r="AH84" s="174">
        <f t="shared" si="47"/>
        <v>46874</v>
      </c>
      <c r="AI84" s="131">
        <v>71</v>
      </c>
      <c r="AJ84" s="139">
        <f t="shared" si="31"/>
        <v>94628.726017499255</v>
      </c>
      <c r="AK84" s="175">
        <f t="shared" si="38"/>
        <v>260.23</v>
      </c>
      <c r="AL84" s="175">
        <f t="shared" si="39"/>
        <v>1431.0843929006121</v>
      </c>
      <c r="AM84" s="175">
        <f t="shared" si="43"/>
        <v>1691.31</v>
      </c>
      <c r="AN84" s="175">
        <f t="shared" si="32"/>
        <v>93197.641624598647</v>
      </c>
    </row>
    <row r="85" spans="1:40" x14ac:dyDescent="0.25">
      <c r="A85" s="123">
        <f t="shared" si="44"/>
        <v>46905</v>
      </c>
      <c r="B85" s="124">
        <v>72</v>
      </c>
      <c r="C85" s="125">
        <f t="shared" si="24"/>
        <v>62546.339835847924</v>
      </c>
      <c r="D85" s="126">
        <f t="shared" si="25"/>
        <v>172</v>
      </c>
      <c r="E85" s="126">
        <f t="shared" si="33"/>
        <v>689.40226582182891</v>
      </c>
      <c r="F85" s="126">
        <f t="shared" si="40"/>
        <v>861.4</v>
      </c>
      <c r="G85" s="126">
        <f t="shared" si="26"/>
        <v>61856.937570026093</v>
      </c>
      <c r="L85" s="174">
        <f t="shared" si="45"/>
        <v>46905</v>
      </c>
      <c r="M85" s="131">
        <v>72</v>
      </c>
      <c r="N85" s="139">
        <f t="shared" si="27"/>
        <v>16472.388343789557</v>
      </c>
      <c r="O85" s="175">
        <f t="shared" si="34"/>
        <v>45.3</v>
      </c>
      <c r="P85" s="175">
        <f t="shared" si="35"/>
        <v>400.70411686549943</v>
      </c>
      <c r="Q85" s="175">
        <f t="shared" si="41"/>
        <v>446</v>
      </c>
      <c r="R85" s="175">
        <f t="shared" si="28"/>
        <v>16071.684226924057</v>
      </c>
      <c r="W85" s="174">
        <f t="shared" si="46"/>
        <v>46905</v>
      </c>
      <c r="X85" s="131">
        <v>72</v>
      </c>
      <c r="Y85" s="139">
        <f t="shared" si="29"/>
        <v>27536.049762517243</v>
      </c>
      <c r="Z85" s="175">
        <f t="shared" si="36"/>
        <v>0</v>
      </c>
      <c r="AA85" s="175">
        <f t="shared" si="37"/>
        <v>706.05255801326223</v>
      </c>
      <c r="AB85" s="175">
        <f t="shared" si="42"/>
        <v>706.05</v>
      </c>
      <c r="AC85" s="175">
        <f t="shared" si="30"/>
        <v>26829.997204503979</v>
      </c>
      <c r="AH85" s="174">
        <f t="shared" si="47"/>
        <v>46905</v>
      </c>
      <c r="AI85" s="131">
        <v>72</v>
      </c>
      <c r="AJ85" s="139">
        <f t="shared" si="31"/>
        <v>93197.641624598647</v>
      </c>
      <c r="AK85" s="175">
        <f t="shared" si="38"/>
        <v>256.29000000000002</v>
      </c>
      <c r="AL85" s="175">
        <f t="shared" si="39"/>
        <v>1435.0198749810888</v>
      </c>
      <c r="AM85" s="175">
        <f t="shared" si="43"/>
        <v>1691.31</v>
      </c>
      <c r="AN85" s="175">
        <f t="shared" si="32"/>
        <v>91762.621749617552</v>
      </c>
    </row>
    <row r="86" spans="1:40" x14ac:dyDescent="0.25">
      <c r="A86" s="123">
        <f t="shared" si="44"/>
        <v>46935</v>
      </c>
      <c r="B86" s="124">
        <v>73</v>
      </c>
      <c r="C86" s="125">
        <f t="shared" si="24"/>
        <v>61856.937570026093</v>
      </c>
      <c r="D86" s="126">
        <f t="shared" si="25"/>
        <v>170.11</v>
      </c>
      <c r="E86" s="126">
        <f t="shared" si="33"/>
        <v>691.29812205283895</v>
      </c>
      <c r="F86" s="126">
        <f t="shared" si="40"/>
        <v>861.4</v>
      </c>
      <c r="G86" s="126">
        <f t="shared" si="26"/>
        <v>61165.639447973255</v>
      </c>
      <c r="L86" s="174">
        <f t="shared" si="45"/>
        <v>46935</v>
      </c>
      <c r="M86" s="131">
        <v>73</v>
      </c>
      <c r="N86" s="139">
        <f t="shared" si="27"/>
        <v>16071.684226924057</v>
      </c>
      <c r="O86" s="175">
        <f t="shared" si="34"/>
        <v>44.2</v>
      </c>
      <c r="P86" s="175">
        <f t="shared" si="35"/>
        <v>401.80605318687952</v>
      </c>
      <c r="Q86" s="175">
        <f t="shared" si="41"/>
        <v>446</v>
      </c>
      <c r="R86" s="175">
        <f t="shared" si="28"/>
        <v>15669.878173737177</v>
      </c>
      <c r="W86" s="174">
        <f t="shared" si="46"/>
        <v>46935</v>
      </c>
      <c r="X86" s="131">
        <v>73</v>
      </c>
      <c r="Y86" s="139">
        <f t="shared" si="29"/>
        <v>26829.997204503979</v>
      </c>
      <c r="Z86" s="175">
        <f t="shared" si="36"/>
        <v>0</v>
      </c>
      <c r="AA86" s="175">
        <f t="shared" si="37"/>
        <v>706.05255801326223</v>
      </c>
      <c r="AB86" s="175">
        <f t="shared" si="42"/>
        <v>706.05</v>
      </c>
      <c r="AC86" s="175">
        <f t="shared" si="30"/>
        <v>26123.944646490716</v>
      </c>
      <c r="AH86" s="174">
        <f t="shared" si="47"/>
        <v>46935</v>
      </c>
      <c r="AI86" s="131">
        <v>73</v>
      </c>
      <c r="AJ86" s="139">
        <f t="shared" si="31"/>
        <v>91762.621749617552</v>
      </c>
      <c r="AK86" s="175">
        <f t="shared" si="38"/>
        <v>252.35</v>
      </c>
      <c r="AL86" s="175">
        <f t="shared" si="39"/>
        <v>1438.9661796372868</v>
      </c>
      <c r="AM86" s="175">
        <f t="shared" si="43"/>
        <v>1691.31</v>
      </c>
      <c r="AN86" s="175">
        <f t="shared" si="32"/>
        <v>90323.65556998027</v>
      </c>
    </row>
    <row r="87" spans="1:40" x14ac:dyDescent="0.25">
      <c r="A87" s="123">
        <f t="shared" si="44"/>
        <v>46966</v>
      </c>
      <c r="B87" s="124">
        <v>74</v>
      </c>
      <c r="C87" s="125">
        <f t="shared" si="24"/>
        <v>61165.639447973255</v>
      </c>
      <c r="D87" s="126">
        <f t="shared" si="25"/>
        <v>168.21</v>
      </c>
      <c r="E87" s="126">
        <f t="shared" si="33"/>
        <v>693.19919188848428</v>
      </c>
      <c r="F87" s="126">
        <f t="shared" si="40"/>
        <v>861.4</v>
      </c>
      <c r="G87" s="126">
        <f t="shared" si="26"/>
        <v>60472.440256084774</v>
      </c>
      <c r="L87" s="174">
        <f t="shared" si="45"/>
        <v>46966</v>
      </c>
      <c r="M87" s="131">
        <v>74</v>
      </c>
      <c r="N87" s="139">
        <f t="shared" si="27"/>
        <v>15669.878173737177</v>
      </c>
      <c r="O87" s="175">
        <f t="shared" si="34"/>
        <v>43.09</v>
      </c>
      <c r="P87" s="175">
        <f t="shared" si="35"/>
        <v>402.91101983314348</v>
      </c>
      <c r="Q87" s="175">
        <f t="shared" si="41"/>
        <v>446</v>
      </c>
      <c r="R87" s="175">
        <f t="shared" si="28"/>
        <v>15266.967153904034</v>
      </c>
      <c r="W87" s="174">
        <f t="shared" si="46"/>
        <v>46966</v>
      </c>
      <c r="X87" s="131">
        <v>74</v>
      </c>
      <c r="Y87" s="139">
        <f t="shared" si="29"/>
        <v>26123.944646490716</v>
      </c>
      <c r="Z87" s="175">
        <f t="shared" si="36"/>
        <v>0</v>
      </c>
      <c r="AA87" s="175">
        <f t="shared" si="37"/>
        <v>706.05255801326223</v>
      </c>
      <c r="AB87" s="175">
        <f t="shared" si="42"/>
        <v>706.05</v>
      </c>
      <c r="AC87" s="175">
        <f t="shared" si="30"/>
        <v>25417.892088477452</v>
      </c>
      <c r="AH87" s="174">
        <f t="shared" si="47"/>
        <v>46966</v>
      </c>
      <c r="AI87" s="131">
        <v>74</v>
      </c>
      <c r="AJ87" s="139">
        <f t="shared" si="31"/>
        <v>90323.65556998027</v>
      </c>
      <c r="AK87" s="175">
        <f t="shared" si="38"/>
        <v>248.39</v>
      </c>
      <c r="AL87" s="175">
        <f t="shared" si="39"/>
        <v>1442.9233366312894</v>
      </c>
      <c r="AM87" s="175">
        <f t="shared" si="43"/>
        <v>1691.31</v>
      </c>
      <c r="AN87" s="175">
        <f t="shared" si="32"/>
        <v>88880.732233348986</v>
      </c>
    </row>
    <row r="88" spans="1:40" x14ac:dyDescent="0.25">
      <c r="A88" s="123">
        <f t="shared" si="44"/>
        <v>46997</v>
      </c>
      <c r="B88" s="124">
        <v>75</v>
      </c>
      <c r="C88" s="125">
        <f t="shared" si="24"/>
        <v>60472.440256084774</v>
      </c>
      <c r="D88" s="126">
        <f t="shared" si="25"/>
        <v>166.3</v>
      </c>
      <c r="E88" s="126">
        <f t="shared" si="33"/>
        <v>695.10548966617762</v>
      </c>
      <c r="F88" s="126">
        <f t="shared" si="40"/>
        <v>861.4</v>
      </c>
      <c r="G88" s="126">
        <f t="shared" si="26"/>
        <v>59777.334766418593</v>
      </c>
      <c r="L88" s="174">
        <f t="shared" si="45"/>
        <v>46997</v>
      </c>
      <c r="M88" s="131">
        <v>75</v>
      </c>
      <c r="N88" s="139">
        <f t="shared" si="27"/>
        <v>15266.967153904034</v>
      </c>
      <c r="O88" s="175">
        <f t="shared" si="34"/>
        <v>41.98</v>
      </c>
      <c r="P88" s="175">
        <f t="shared" si="35"/>
        <v>404.01902513768459</v>
      </c>
      <c r="Q88" s="175">
        <f t="shared" si="41"/>
        <v>446</v>
      </c>
      <c r="R88" s="175">
        <f t="shared" si="28"/>
        <v>14862.948128766349</v>
      </c>
      <c r="W88" s="174">
        <f t="shared" si="46"/>
        <v>46997</v>
      </c>
      <c r="X88" s="131">
        <v>75</v>
      </c>
      <c r="Y88" s="139">
        <f t="shared" si="29"/>
        <v>25417.892088477452</v>
      </c>
      <c r="Z88" s="175">
        <f t="shared" si="36"/>
        <v>0</v>
      </c>
      <c r="AA88" s="175">
        <f t="shared" si="37"/>
        <v>706.05255801326223</v>
      </c>
      <c r="AB88" s="175">
        <f t="shared" si="42"/>
        <v>706.05</v>
      </c>
      <c r="AC88" s="175">
        <f t="shared" si="30"/>
        <v>24711.839530464189</v>
      </c>
      <c r="AH88" s="174">
        <f t="shared" si="47"/>
        <v>46997</v>
      </c>
      <c r="AI88" s="131">
        <v>75</v>
      </c>
      <c r="AJ88" s="139">
        <f t="shared" si="31"/>
        <v>88880.732233348986</v>
      </c>
      <c r="AK88" s="175">
        <f t="shared" si="38"/>
        <v>244.42</v>
      </c>
      <c r="AL88" s="175">
        <f t="shared" si="39"/>
        <v>1446.8913758070255</v>
      </c>
      <c r="AM88" s="175">
        <f t="shared" si="43"/>
        <v>1691.31</v>
      </c>
      <c r="AN88" s="175">
        <f t="shared" si="32"/>
        <v>87433.84085754196</v>
      </c>
    </row>
    <row r="89" spans="1:40" x14ac:dyDescent="0.25">
      <c r="A89" s="123">
        <f t="shared" si="44"/>
        <v>47027</v>
      </c>
      <c r="B89" s="124">
        <v>76</v>
      </c>
      <c r="C89" s="125">
        <f t="shared" si="24"/>
        <v>59777.334766418593</v>
      </c>
      <c r="D89" s="126">
        <f t="shared" si="25"/>
        <v>164.39</v>
      </c>
      <c r="E89" s="126">
        <f t="shared" si="33"/>
        <v>697.01702976275965</v>
      </c>
      <c r="F89" s="126">
        <f t="shared" si="40"/>
        <v>861.4</v>
      </c>
      <c r="G89" s="126">
        <f t="shared" si="26"/>
        <v>59080.31773665583</v>
      </c>
      <c r="L89" s="174">
        <f t="shared" si="45"/>
        <v>47027</v>
      </c>
      <c r="M89" s="131">
        <v>76</v>
      </c>
      <c r="N89" s="139">
        <f t="shared" si="27"/>
        <v>14862.948128766349</v>
      </c>
      <c r="O89" s="175">
        <f t="shared" si="34"/>
        <v>40.869999999999997</v>
      </c>
      <c r="P89" s="175">
        <f t="shared" si="35"/>
        <v>405.13007745681324</v>
      </c>
      <c r="Q89" s="175">
        <f t="shared" si="41"/>
        <v>446</v>
      </c>
      <c r="R89" s="175">
        <f t="shared" si="28"/>
        <v>14457.818051309536</v>
      </c>
      <c r="W89" s="174">
        <f t="shared" si="46"/>
        <v>47027</v>
      </c>
      <c r="X89" s="131">
        <v>76</v>
      </c>
      <c r="Y89" s="139">
        <f t="shared" si="29"/>
        <v>24711.839530464189</v>
      </c>
      <c r="Z89" s="175">
        <f t="shared" si="36"/>
        <v>0</v>
      </c>
      <c r="AA89" s="175">
        <f t="shared" si="37"/>
        <v>706.05255801326223</v>
      </c>
      <c r="AB89" s="175">
        <f t="shared" si="42"/>
        <v>706.05</v>
      </c>
      <c r="AC89" s="175">
        <f t="shared" si="30"/>
        <v>24005.786972450926</v>
      </c>
      <c r="AH89" s="174">
        <f t="shared" si="47"/>
        <v>47027</v>
      </c>
      <c r="AI89" s="131">
        <v>76</v>
      </c>
      <c r="AJ89" s="139">
        <f t="shared" si="31"/>
        <v>87433.84085754196</v>
      </c>
      <c r="AK89" s="175">
        <f t="shared" si="38"/>
        <v>240.44</v>
      </c>
      <c r="AL89" s="175">
        <f t="shared" si="39"/>
        <v>1450.8703270904948</v>
      </c>
      <c r="AM89" s="175">
        <f t="shared" si="43"/>
        <v>1691.31</v>
      </c>
      <c r="AN89" s="175">
        <f t="shared" si="32"/>
        <v>85982.970530451465</v>
      </c>
    </row>
    <row r="90" spans="1:40" x14ac:dyDescent="0.25">
      <c r="A90" s="123">
        <f t="shared" si="44"/>
        <v>47058</v>
      </c>
      <c r="B90" s="124">
        <v>77</v>
      </c>
      <c r="C90" s="125">
        <f t="shared" si="24"/>
        <v>59080.31773665583</v>
      </c>
      <c r="D90" s="126">
        <f t="shared" si="25"/>
        <v>162.47</v>
      </c>
      <c r="E90" s="126">
        <f t="shared" si="33"/>
        <v>698.93382659460713</v>
      </c>
      <c r="F90" s="126">
        <f t="shared" si="40"/>
        <v>861.4</v>
      </c>
      <c r="G90" s="126">
        <f t="shared" si="26"/>
        <v>58381.383910061224</v>
      </c>
      <c r="L90" s="174">
        <f t="shared" si="45"/>
        <v>47058</v>
      </c>
      <c r="M90" s="131">
        <v>77</v>
      </c>
      <c r="N90" s="139">
        <f t="shared" si="27"/>
        <v>14457.818051309536</v>
      </c>
      <c r="O90" s="175">
        <f t="shared" si="34"/>
        <v>39.76</v>
      </c>
      <c r="P90" s="175">
        <f t="shared" si="35"/>
        <v>406.24418516981939</v>
      </c>
      <c r="Q90" s="175">
        <f t="shared" si="41"/>
        <v>446</v>
      </c>
      <c r="R90" s="175">
        <f t="shared" si="28"/>
        <v>14051.573866139717</v>
      </c>
      <c r="W90" s="174">
        <f t="shared" si="46"/>
        <v>47058</v>
      </c>
      <c r="X90" s="131">
        <v>77</v>
      </c>
      <c r="Y90" s="139">
        <f t="shared" si="29"/>
        <v>24005.786972450926</v>
      </c>
      <c r="Z90" s="175">
        <f t="shared" si="36"/>
        <v>0</v>
      </c>
      <c r="AA90" s="175">
        <f t="shared" si="37"/>
        <v>706.05255801326223</v>
      </c>
      <c r="AB90" s="175">
        <f t="shared" si="42"/>
        <v>706.05</v>
      </c>
      <c r="AC90" s="175">
        <f t="shared" si="30"/>
        <v>23299.734414437662</v>
      </c>
      <c r="AH90" s="174">
        <f t="shared" si="47"/>
        <v>47058</v>
      </c>
      <c r="AI90" s="131">
        <v>77</v>
      </c>
      <c r="AJ90" s="139">
        <f t="shared" si="31"/>
        <v>85982.970530451465</v>
      </c>
      <c r="AK90" s="175">
        <f t="shared" si="38"/>
        <v>236.45</v>
      </c>
      <c r="AL90" s="175">
        <f t="shared" si="39"/>
        <v>1454.8602204899935</v>
      </c>
      <c r="AM90" s="175">
        <f t="shared" si="43"/>
        <v>1691.31</v>
      </c>
      <c r="AN90" s="175">
        <f t="shared" si="32"/>
        <v>84528.11030996147</v>
      </c>
    </row>
    <row r="91" spans="1:40" x14ac:dyDescent="0.25">
      <c r="A91" s="123">
        <f t="shared" si="44"/>
        <v>47088</v>
      </c>
      <c r="B91" s="124">
        <v>78</v>
      </c>
      <c r="C91" s="125">
        <f t="shared" si="24"/>
        <v>58381.383910061224</v>
      </c>
      <c r="D91" s="126">
        <f t="shared" si="25"/>
        <v>160.55000000000001</v>
      </c>
      <c r="E91" s="126">
        <f t="shared" si="33"/>
        <v>700.85589461774236</v>
      </c>
      <c r="F91" s="126">
        <f t="shared" si="40"/>
        <v>861.4</v>
      </c>
      <c r="G91" s="126">
        <f t="shared" si="26"/>
        <v>57680.52801544348</v>
      </c>
      <c r="L91" s="174">
        <f t="shared" si="45"/>
        <v>47088</v>
      </c>
      <c r="M91" s="131">
        <v>78</v>
      </c>
      <c r="N91" s="139">
        <f t="shared" si="27"/>
        <v>14051.573866139717</v>
      </c>
      <c r="O91" s="175">
        <f t="shared" si="34"/>
        <v>38.64</v>
      </c>
      <c r="P91" s="175">
        <f t="shared" si="35"/>
        <v>407.36135667903648</v>
      </c>
      <c r="Q91" s="175">
        <f t="shared" si="41"/>
        <v>446</v>
      </c>
      <c r="R91" s="175">
        <f t="shared" si="28"/>
        <v>13644.21250946068</v>
      </c>
      <c r="W91" s="174">
        <f t="shared" si="46"/>
        <v>47088</v>
      </c>
      <c r="X91" s="131">
        <v>78</v>
      </c>
      <c r="Y91" s="139">
        <f t="shared" si="29"/>
        <v>23299.734414437662</v>
      </c>
      <c r="Z91" s="175">
        <f t="shared" si="36"/>
        <v>0</v>
      </c>
      <c r="AA91" s="175">
        <f t="shared" si="37"/>
        <v>706.05255801326223</v>
      </c>
      <c r="AB91" s="175">
        <f t="shared" si="42"/>
        <v>706.05</v>
      </c>
      <c r="AC91" s="175">
        <f t="shared" si="30"/>
        <v>22593.681856424399</v>
      </c>
      <c r="AH91" s="174">
        <f t="shared" si="47"/>
        <v>47088</v>
      </c>
      <c r="AI91" s="131">
        <v>78</v>
      </c>
      <c r="AJ91" s="139">
        <f t="shared" si="31"/>
        <v>84528.11030996147</v>
      </c>
      <c r="AK91" s="175">
        <f t="shared" si="38"/>
        <v>232.45</v>
      </c>
      <c r="AL91" s="175">
        <f t="shared" si="39"/>
        <v>1458.8610860963411</v>
      </c>
      <c r="AM91" s="175">
        <f t="shared" si="43"/>
        <v>1691.31</v>
      </c>
      <c r="AN91" s="175">
        <f t="shared" si="32"/>
        <v>83069.249223865132</v>
      </c>
    </row>
    <row r="92" spans="1:40" x14ac:dyDescent="0.25">
      <c r="A92" s="123">
        <f t="shared" si="44"/>
        <v>47119</v>
      </c>
      <c r="B92" s="124">
        <v>79</v>
      </c>
      <c r="C92" s="125">
        <f t="shared" si="24"/>
        <v>57680.52801544348</v>
      </c>
      <c r="D92" s="126">
        <f t="shared" si="25"/>
        <v>158.62</v>
      </c>
      <c r="E92" s="126">
        <f t="shared" si="33"/>
        <v>702.78324832794124</v>
      </c>
      <c r="F92" s="126">
        <f t="shared" si="40"/>
        <v>861.4</v>
      </c>
      <c r="G92" s="126">
        <f t="shared" si="26"/>
        <v>56977.744767115539</v>
      </c>
      <c r="L92" s="174">
        <f t="shared" si="45"/>
        <v>47119</v>
      </c>
      <c r="M92" s="131">
        <v>79</v>
      </c>
      <c r="N92" s="139">
        <f t="shared" si="27"/>
        <v>13644.21250946068</v>
      </c>
      <c r="O92" s="175">
        <f t="shared" si="34"/>
        <v>37.520000000000003</v>
      </c>
      <c r="P92" s="175">
        <f t="shared" si="35"/>
        <v>408.48160040990382</v>
      </c>
      <c r="Q92" s="175">
        <f t="shared" si="41"/>
        <v>446</v>
      </c>
      <c r="R92" s="175">
        <f t="shared" si="28"/>
        <v>13235.730909050777</v>
      </c>
      <c r="W92" s="174">
        <f t="shared" si="46"/>
        <v>47119</v>
      </c>
      <c r="X92" s="131">
        <v>79</v>
      </c>
      <c r="Y92" s="139">
        <f t="shared" si="29"/>
        <v>22593.681856424399</v>
      </c>
      <c r="Z92" s="175">
        <f t="shared" si="36"/>
        <v>0</v>
      </c>
      <c r="AA92" s="175">
        <f t="shared" si="37"/>
        <v>706.05255801326223</v>
      </c>
      <c r="AB92" s="175">
        <f t="shared" si="42"/>
        <v>706.05</v>
      </c>
      <c r="AC92" s="175">
        <f t="shared" si="30"/>
        <v>21887.629298411135</v>
      </c>
      <c r="AH92" s="174">
        <f t="shared" si="47"/>
        <v>47119</v>
      </c>
      <c r="AI92" s="131">
        <v>79</v>
      </c>
      <c r="AJ92" s="139">
        <f t="shared" si="31"/>
        <v>83069.249223865132</v>
      </c>
      <c r="AK92" s="175">
        <f t="shared" si="38"/>
        <v>228.44</v>
      </c>
      <c r="AL92" s="175">
        <f t="shared" si="39"/>
        <v>1462.8729540831062</v>
      </c>
      <c r="AM92" s="175">
        <f t="shared" si="43"/>
        <v>1691.31</v>
      </c>
      <c r="AN92" s="175">
        <f t="shared" si="32"/>
        <v>81606.37626978202</v>
      </c>
    </row>
    <row r="93" spans="1:40" x14ac:dyDescent="0.25">
      <c r="A93" s="123">
        <f t="shared" si="44"/>
        <v>47150</v>
      </c>
      <c r="B93" s="124">
        <v>80</v>
      </c>
      <c r="C93" s="125">
        <f t="shared" si="24"/>
        <v>56977.744767115539</v>
      </c>
      <c r="D93" s="126">
        <f t="shared" si="25"/>
        <v>156.69</v>
      </c>
      <c r="E93" s="126">
        <f t="shared" si="33"/>
        <v>704.715902260843</v>
      </c>
      <c r="F93" s="126">
        <f t="shared" si="40"/>
        <v>861.4</v>
      </c>
      <c r="G93" s="126">
        <f t="shared" si="26"/>
        <v>56273.028864854699</v>
      </c>
      <c r="L93" s="174">
        <f t="shared" si="45"/>
        <v>47150</v>
      </c>
      <c r="M93" s="131">
        <v>80</v>
      </c>
      <c r="N93" s="139">
        <f t="shared" si="27"/>
        <v>13235.730909050777</v>
      </c>
      <c r="O93" s="175">
        <f t="shared" si="34"/>
        <v>36.4</v>
      </c>
      <c r="P93" s="175">
        <f t="shared" si="35"/>
        <v>409.60492481103103</v>
      </c>
      <c r="Q93" s="175">
        <f t="shared" si="41"/>
        <v>446</v>
      </c>
      <c r="R93" s="175">
        <f t="shared" si="28"/>
        <v>12826.125984239747</v>
      </c>
      <c r="W93" s="174">
        <f t="shared" si="46"/>
        <v>47150</v>
      </c>
      <c r="X93" s="131">
        <v>80</v>
      </c>
      <c r="Y93" s="139">
        <f t="shared" si="29"/>
        <v>21887.629298411135</v>
      </c>
      <c r="Z93" s="175">
        <f t="shared" si="36"/>
        <v>0</v>
      </c>
      <c r="AA93" s="175">
        <f t="shared" si="37"/>
        <v>706.05255801326223</v>
      </c>
      <c r="AB93" s="175">
        <f t="shared" si="42"/>
        <v>706.05</v>
      </c>
      <c r="AC93" s="175">
        <f t="shared" si="30"/>
        <v>21181.576740397872</v>
      </c>
      <c r="AH93" s="174">
        <f t="shared" si="47"/>
        <v>47150</v>
      </c>
      <c r="AI93" s="131">
        <v>80</v>
      </c>
      <c r="AJ93" s="139">
        <f t="shared" si="31"/>
        <v>81606.37626978202</v>
      </c>
      <c r="AK93" s="175">
        <f t="shared" si="38"/>
        <v>224.42</v>
      </c>
      <c r="AL93" s="175">
        <f t="shared" si="39"/>
        <v>1466.8958547068346</v>
      </c>
      <c r="AM93" s="175">
        <f t="shared" si="43"/>
        <v>1691.31</v>
      </c>
      <c r="AN93" s="175">
        <f t="shared" si="32"/>
        <v>80139.480415075188</v>
      </c>
    </row>
    <row r="94" spans="1:40" x14ac:dyDescent="0.25">
      <c r="A94" s="123">
        <f t="shared" si="44"/>
        <v>47178</v>
      </c>
      <c r="B94" s="124">
        <v>81</v>
      </c>
      <c r="C94" s="125">
        <f t="shared" si="24"/>
        <v>56273.028864854699</v>
      </c>
      <c r="D94" s="126">
        <f t="shared" si="25"/>
        <v>154.75</v>
      </c>
      <c r="E94" s="126">
        <f t="shared" si="33"/>
        <v>706.65387099206032</v>
      </c>
      <c r="F94" s="126">
        <f t="shared" si="40"/>
        <v>861.4</v>
      </c>
      <c r="G94" s="126">
        <f t="shared" si="26"/>
        <v>55566.374993862642</v>
      </c>
      <c r="L94" s="174">
        <f t="shared" si="45"/>
        <v>47178</v>
      </c>
      <c r="M94" s="131">
        <v>81</v>
      </c>
      <c r="N94" s="139">
        <f t="shared" si="27"/>
        <v>12826.125984239747</v>
      </c>
      <c r="O94" s="175">
        <f t="shared" si="34"/>
        <v>35.270000000000003</v>
      </c>
      <c r="P94" s="175">
        <f t="shared" si="35"/>
        <v>410.73133835426142</v>
      </c>
      <c r="Q94" s="175">
        <f t="shared" si="41"/>
        <v>446</v>
      </c>
      <c r="R94" s="175">
        <f t="shared" si="28"/>
        <v>12415.394645885484</v>
      </c>
      <c r="W94" s="174">
        <f t="shared" si="46"/>
        <v>47178</v>
      </c>
      <c r="X94" s="131">
        <v>81</v>
      </c>
      <c r="Y94" s="139">
        <f t="shared" si="29"/>
        <v>21181.576740397872</v>
      </c>
      <c r="Z94" s="175">
        <f t="shared" si="36"/>
        <v>0</v>
      </c>
      <c r="AA94" s="175">
        <f t="shared" si="37"/>
        <v>706.05255801326223</v>
      </c>
      <c r="AB94" s="175">
        <f t="shared" si="42"/>
        <v>706.05</v>
      </c>
      <c r="AC94" s="175">
        <f t="shared" si="30"/>
        <v>20475.524182384608</v>
      </c>
      <c r="AH94" s="174">
        <f t="shared" si="47"/>
        <v>47178</v>
      </c>
      <c r="AI94" s="131">
        <v>81</v>
      </c>
      <c r="AJ94" s="139">
        <f t="shared" si="31"/>
        <v>80139.480415075188</v>
      </c>
      <c r="AK94" s="175">
        <f t="shared" si="38"/>
        <v>220.38</v>
      </c>
      <c r="AL94" s="175">
        <f t="shared" si="39"/>
        <v>1470.9298183072783</v>
      </c>
      <c r="AM94" s="175">
        <f t="shared" si="43"/>
        <v>1691.31</v>
      </c>
      <c r="AN94" s="175">
        <f t="shared" si="32"/>
        <v>78668.550596767906</v>
      </c>
    </row>
    <row r="95" spans="1:40" x14ac:dyDescent="0.25">
      <c r="A95" s="123">
        <f t="shared" si="44"/>
        <v>47209</v>
      </c>
      <c r="B95" s="124">
        <v>82</v>
      </c>
      <c r="C95" s="125">
        <f t="shared" si="24"/>
        <v>55566.374993862642</v>
      </c>
      <c r="D95" s="126">
        <f t="shared" si="25"/>
        <v>152.81</v>
      </c>
      <c r="E95" s="126">
        <f t="shared" si="33"/>
        <v>708.59716913728846</v>
      </c>
      <c r="F95" s="126">
        <f t="shared" si="40"/>
        <v>861.4</v>
      </c>
      <c r="G95" s="126">
        <f t="shared" si="26"/>
        <v>54857.777824725352</v>
      </c>
      <c r="L95" s="174">
        <f t="shared" si="45"/>
        <v>47209</v>
      </c>
      <c r="M95" s="131">
        <v>82</v>
      </c>
      <c r="N95" s="139">
        <f t="shared" si="27"/>
        <v>12415.394645885484</v>
      </c>
      <c r="O95" s="175">
        <f t="shared" si="34"/>
        <v>34.14</v>
      </c>
      <c r="P95" s="175">
        <f t="shared" si="35"/>
        <v>411.86084953473562</v>
      </c>
      <c r="Q95" s="175">
        <f t="shared" si="41"/>
        <v>446</v>
      </c>
      <c r="R95" s="175">
        <f t="shared" si="28"/>
        <v>12003.533796350748</v>
      </c>
      <c r="W95" s="174">
        <f t="shared" si="46"/>
        <v>47209</v>
      </c>
      <c r="X95" s="131">
        <v>82</v>
      </c>
      <c r="Y95" s="139">
        <f t="shared" si="29"/>
        <v>20475.524182384608</v>
      </c>
      <c r="Z95" s="175">
        <f t="shared" si="36"/>
        <v>0</v>
      </c>
      <c r="AA95" s="175">
        <f t="shared" si="37"/>
        <v>706.05255801326223</v>
      </c>
      <c r="AB95" s="175">
        <f t="shared" si="42"/>
        <v>706.05</v>
      </c>
      <c r="AC95" s="175">
        <f t="shared" si="30"/>
        <v>19769.471624371345</v>
      </c>
      <c r="AH95" s="174">
        <f t="shared" si="47"/>
        <v>47209</v>
      </c>
      <c r="AI95" s="131">
        <v>82</v>
      </c>
      <c r="AJ95" s="139">
        <f t="shared" si="31"/>
        <v>78668.550596767906</v>
      </c>
      <c r="AK95" s="175">
        <f t="shared" si="38"/>
        <v>216.34</v>
      </c>
      <c r="AL95" s="175">
        <f t="shared" si="39"/>
        <v>1474.9748753076235</v>
      </c>
      <c r="AM95" s="175">
        <f t="shared" si="43"/>
        <v>1691.31</v>
      </c>
      <c r="AN95" s="175">
        <f t="shared" si="32"/>
        <v>77193.575721460278</v>
      </c>
    </row>
    <row r="96" spans="1:40" x14ac:dyDescent="0.25">
      <c r="A96" s="123">
        <f t="shared" si="44"/>
        <v>47239</v>
      </c>
      <c r="B96" s="124">
        <v>83</v>
      </c>
      <c r="C96" s="125">
        <f t="shared" si="24"/>
        <v>54857.777824725352</v>
      </c>
      <c r="D96" s="126">
        <f t="shared" si="25"/>
        <v>150.86000000000001</v>
      </c>
      <c r="E96" s="126">
        <f t="shared" si="33"/>
        <v>710.54581135241597</v>
      </c>
      <c r="F96" s="126">
        <f t="shared" si="40"/>
        <v>861.4</v>
      </c>
      <c r="G96" s="126">
        <f t="shared" si="26"/>
        <v>54147.232013372937</v>
      </c>
      <c r="L96" s="174">
        <f t="shared" si="45"/>
        <v>47239</v>
      </c>
      <c r="M96" s="131">
        <v>83</v>
      </c>
      <c r="N96" s="139">
        <f t="shared" si="27"/>
        <v>12003.533796350748</v>
      </c>
      <c r="O96" s="175">
        <f t="shared" si="34"/>
        <v>33.01</v>
      </c>
      <c r="P96" s="175">
        <f t="shared" si="35"/>
        <v>412.99346687095613</v>
      </c>
      <c r="Q96" s="175">
        <f t="shared" si="41"/>
        <v>446</v>
      </c>
      <c r="R96" s="175">
        <f t="shared" si="28"/>
        <v>11590.540329479792</v>
      </c>
      <c r="W96" s="174">
        <f t="shared" si="46"/>
        <v>47239</v>
      </c>
      <c r="X96" s="131">
        <v>83</v>
      </c>
      <c r="Y96" s="139">
        <f t="shared" si="29"/>
        <v>19769.471624371345</v>
      </c>
      <c r="Z96" s="175">
        <f t="shared" si="36"/>
        <v>0</v>
      </c>
      <c r="AA96" s="175">
        <f t="shared" si="37"/>
        <v>706.05255801326223</v>
      </c>
      <c r="AB96" s="175">
        <f t="shared" si="42"/>
        <v>706.05</v>
      </c>
      <c r="AC96" s="175">
        <f t="shared" si="30"/>
        <v>19063.419066358081</v>
      </c>
      <c r="AH96" s="174">
        <f t="shared" si="47"/>
        <v>47239</v>
      </c>
      <c r="AI96" s="131">
        <v>83</v>
      </c>
      <c r="AJ96" s="139">
        <f t="shared" si="31"/>
        <v>77193.575721460278</v>
      </c>
      <c r="AK96" s="175">
        <f t="shared" si="38"/>
        <v>212.28</v>
      </c>
      <c r="AL96" s="175">
        <f t="shared" si="39"/>
        <v>1479.0310562147192</v>
      </c>
      <c r="AM96" s="175">
        <f t="shared" si="43"/>
        <v>1691.31</v>
      </c>
      <c r="AN96" s="175">
        <f t="shared" si="32"/>
        <v>75714.544665245558</v>
      </c>
    </row>
    <row r="97" spans="1:40" x14ac:dyDescent="0.25">
      <c r="A97" s="123">
        <f t="shared" si="44"/>
        <v>47270</v>
      </c>
      <c r="B97" s="124">
        <v>84</v>
      </c>
      <c r="C97" s="125">
        <f t="shared" si="24"/>
        <v>54147.232013372937</v>
      </c>
      <c r="D97" s="126">
        <f t="shared" si="25"/>
        <v>148.9</v>
      </c>
      <c r="E97" s="126">
        <f t="shared" si="33"/>
        <v>712.49981233363508</v>
      </c>
      <c r="F97" s="126">
        <f t="shared" si="40"/>
        <v>861.4</v>
      </c>
      <c r="G97" s="126">
        <f t="shared" si="26"/>
        <v>53434.732201039304</v>
      </c>
      <c r="L97" s="174">
        <f t="shared" si="45"/>
        <v>47270</v>
      </c>
      <c r="M97" s="131">
        <v>84</v>
      </c>
      <c r="N97" s="139">
        <f t="shared" si="27"/>
        <v>11590.540329479792</v>
      </c>
      <c r="O97" s="175">
        <f t="shared" si="34"/>
        <v>31.87</v>
      </c>
      <c r="P97" s="175">
        <f t="shared" si="35"/>
        <v>414.12919890485131</v>
      </c>
      <c r="Q97" s="175">
        <f t="shared" si="41"/>
        <v>446</v>
      </c>
      <c r="R97" s="175">
        <f t="shared" si="28"/>
        <v>11176.411130574941</v>
      </c>
      <c r="W97" s="174">
        <f t="shared" si="46"/>
        <v>47270</v>
      </c>
      <c r="X97" s="131">
        <v>84</v>
      </c>
      <c r="Y97" s="139">
        <f t="shared" si="29"/>
        <v>19063.419066358081</v>
      </c>
      <c r="Z97" s="175">
        <f t="shared" si="36"/>
        <v>0</v>
      </c>
      <c r="AA97" s="175">
        <f t="shared" si="37"/>
        <v>706.05255801326223</v>
      </c>
      <c r="AB97" s="175">
        <f t="shared" si="42"/>
        <v>706.05</v>
      </c>
      <c r="AC97" s="175">
        <f t="shared" si="30"/>
        <v>18357.366508344818</v>
      </c>
      <c r="AH97" s="174">
        <f t="shared" si="47"/>
        <v>47270</v>
      </c>
      <c r="AI97" s="131">
        <v>84</v>
      </c>
      <c r="AJ97" s="139">
        <f t="shared" si="31"/>
        <v>75714.544665245558</v>
      </c>
      <c r="AK97" s="175">
        <f t="shared" si="38"/>
        <v>208.21</v>
      </c>
      <c r="AL97" s="175">
        <f t="shared" si="39"/>
        <v>1483.09839161931</v>
      </c>
      <c r="AM97" s="175">
        <f t="shared" si="43"/>
        <v>1691.31</v>
      </c>
      <c r="AN97" s="175">
        <f t="shared" si="32"/>
        <v>74231.44627362625</v>
      </c>
    </row>
    <row r="98" spans="1:40" x14ac:dyDescent="0.25">
      <c r="A98" s="123">
        <f t="shared" si="44"/>
        <v>47300</v>
      </c>
      <c r="B98" s="124">
        <v>85</v>
      </c>
      <c r="C98" s="125">
        <f t="shared" si="24"/>
        <v>53434.732201039304</v>
      </c>
      <c r="D98" s="126">
        <f t="shared" si="25"/>
        <v>146.94999999999999</v>
      </c>
      <c r="E98" s="126">
        <f t="shared" si="33"/>
        <v>714.45918681755268</v>
      </c>
      <c r="F98" s="126">
        <f t="shared" si="40"/>
        <v>861.4</v>
      </c>
      <c r="G98" s="126">
        <f t="shared" si="26"/>
        <v>52720.273014221748</v>
      </c>
      <c r="L98" s="174">
        <f t="shared" si="45"/>
        <v>47300</v>
      </c>
      <c r="M98" s="131">
        <v>85</v>
      </c>
      <c r="N98" s="139">
        <f t="shared" si="27"/>
        <v>11176.411130574941</v>
      </c>
      <c r="O98" s="175">
        <f t="shared" si="34"/>
        <v>30.74</v>
      </c>
      <c r="P98" s="175">
        <f t="shared" si="35"/>
        <v>415.26805420183962</v>
      </c>
      <c r="Q98" s="175">
        <f t="shared" si="41"/>
        <v>446</v>
      </c>
      <c r="R98" s="175">
        <f t="shared" si="28"/>
        <v>10761.143076373102</v>
      </c>
      <c r="W98" s="174">
        <f t="shared" si="46"/>
        <v>47300</v>
      </c>
      <c r="X98" s="131">
        <v>85</v>
      </c>
      <c r="Y98" s="139">
        <f t="shared" si="29"/>
        <v>18357.366508344818</v>
      </c>
      <c r="Z98" s="175">
        <f t="shared" si="36"/>
        <v>0</v>
      </c>
      <c r="AA98" s="175">
        <f t="shared" si="37"/>
        <v>706.05255801326223</v>
      </c>
      <c r="AB98" s="175">
        <f t="shared" si="42"/>
        <v>706.05</v>
      </c>
      <c r="AC98" s="175">
        <f t="shared" si="30"/>
        <v>17651.313950331554</v>
      </c>
      <c r="AH98" s="174">
        <f t="shared" si="47"/>
        <v>47300</v>
      </c>
      <c r="AI98" s="131">
        <v>85</v>
      </c>
      <c r="AJ98" s="139">
        <f t="shared" si="31"/>
        <v>74231.44627362625</v>
      </c>
      <c r="AK98" s="175">
        <f t="shared" si="38"/>
        <v>204.14</v>
      </c>
      <c r="AL98" s="175">
        <f t="shared" si="39"/>
        <v>1487.1769121962629</v>
      </c>
      <c r="AM98" s="175">
        <f t="shared" si="43"/>
        <v>1691.31</v>
      </c>
      <c r="AN98" s="175">
        <f t="shared" si="32"/>
        <v>72744.269361429993</v>
      </c>
    </row>
    <row r="99" spans="1:40" x14ac:dyDescent="0.25">
      <c r="A99" s="123">
        <f t="shared" si="44"/>
        <v>47331</v>
      </c>
      <c r="B99" s="124">
        <v>86</v>
      </c>
      <c r="C99" s="125">
        <f t="shared" si="24"/>
        <v>52720.273014221748</v>
      </c>
      <c r="D99" s="126">
        <f t="shared" si="25"/>
        <v>144.97999999999999</v>
      </c>
      <c r="E99" s="126">
        <f t="shared" si="33"/>
        <v>716.42394958130092</v>
      </c>
      <c r="F99" s="126">
        <f t="shared" si="40"/>
        <v>861.4</v>
      </c>
      <c r="G99" s="126">
        <f t="shared" si="26"/>
        <v>52003.849064640446</v>
      </c>
      <c r="L99" s="174">
        <f t="shared" si="45"/>
        <v>47331</v>
      </c>
      <c r="M99" s="131">
        <v>86</v>
      </c>
      <c r="N99" s="139">
        <f t="shared" si="27"/>
        <v>10761.143076373102</v>
      </c>
      <c r="O99" s="175">
        <f t="shared" si="34"/>
        <v>29.59</v>
      </c>
      <c r="P99" s="175">
        <f t="shared" si="35"/>
        <v>416.41004135089463</v>
      </c>
      <c r="Q99" s="175">
        <f t="shared" si="41"/>
        <v>446</v>
      </c>
      <c r="R99" s="175">
        <f t="shared" si="28"/>
        <v>10344.733035022207</v>
      </c>
      <c r="W99" s="174">
        <f t="shared" si="46"/>
        <v>47331</v>
      </c>
      <c r="X99" s="131">
        <v>86</v>
      </c>
      <c r="Y99" s="139">
        <f t="shared" si="29"/>
        <v>17651.313950331554</v>
      </c>
      <c r="Z99" s="175">
        <f t="shared" si="36"/>
        <v>0</v>
      </c>
      <c r="AA99" s="175">
        <f t="shared" si="37"/>
        <v>706.05255801326223</v>
      </c>
      <c r="AB99" s="175">
        <f t="shared" si="42"/>
        <v>706.05</v>
      </c>
      <c r="AC99" s="175">
        <f t="shared" si="30"/>
        <v>16945.261392318291</v>
      </c>
      <c r="AH99" s="174">
        <f t="shared" si="47"/>
        <v>47331</v>
      </c>
      <c r="AI99" s="131">
        <v>86</v>
      </c>
      <c r="AJ99" s="139">
        <f t="shared" si="31"/>
        <v>72744.269361429993</v>
      </c>
      <c r="AK99" s="175">
        <f t="shared" si="38"/>
        <v>200.05</v>
      </c>
      <c r="AL99" s="175">
        <f t="shared" si="39"/>
        <v>1491.2666487048025</v>
      </c>
      <c r="AM99" s="175">
        <f t="shared" si="43"/>
        <v>1691.31</v>
      </c>
      <c r="AN99" s="175">
        <f t="shared" si="32"/>
        <v>71253.002712725196</v>
      </c>
    </row>
    <row r="100" spans="1:40" x14ac:dyDescent="0.25">
      <c r="A100" s="123">
        <f t="shared" si="44"/>
        <v>47362</v>
      </c>
      <c r="B100" s="124">
        <v>87</v>
      </c>
      <c r="C100" s="125">
        <f t="shared" si="24"/>
        <v>52003.849064640446</v>
      </c>
      <c r="D100" s="126">
        <f t="shared" si="25"/>
        <v>143.01</v>
      </c>
      <c r="E100" s="126">
        <f t="shared" si="33"/>
        <v>718.39411544264942</v>
      </c>
      <c r="F100" s="126">
        <f t="shared" si="40"/>
        <v>861.4</v>
      </c>
      <c r="G100" s="126">
        <f t="shared" si="26"/>
        <v>51285.454949197796</v>
      </c>
      <c r="L100" s="174">
        <f t="shared" si="45"/>
        <v>47362</v>
      </c>
      <c r="M100" s="131">
        <v>87</v>
      </c>
      <c r="N100" s="139">
        <f t="shared" si="27"/>
        <v>10344.733035022207</v>
      </c>
      <c r="O100" s="175">
        <f t="shared" si="34"/>
        <v>28.45</v>
      </c>
      <c r="P100" s="175">
        <f t="shared" si="35"/>
        <v>417.55516896460961</v>
      </c>
      <c r="Q100" s="175">
        <f t="shared" si="41"/>
        <v>446</v>
      </c>
      <c r="R100" s="175">
        <f t="shared" si="28"/>
        <v>9927.1778660575983</v>
      </c>
      <c r="W100" s="174">
        <f t="shared" si="46"/>
        <v>47362</v>
      </c>
      <c r="X100" s="131">
        <v>87</v>
      </c>
      <c r="Y100" s="139">
        <f t="shared" si="29"/>
        <v>16945.261392318291</v>
      </c>
      <c r="Z100" s="175">
        <f t="shared" si="36"/>
        <v>0</v>
      </c>
      <c r="AA100" s="175">
        <f t="shared" si="37"/>
        <v>706.05255801326223</v>
      </c>
      <c r="AB100" s="175">
        <f t="shared" si="42"/>
        <v>706.05</v>
      </c>
      <c r="AC100" s="175">
        <f t="shared" si="30"/>
        <v>16239.208834305029</v>
      </c>
      <c r="AH100" s="174">
        <f t="shared" si="47"/>
        <v>47362</v>
      </c>
      <c r="AI100" s="131">
        <v>87</v>
      </c>
      <c r="AJ100" s="139">
        <f t="shared" si="31"/>
        <v>71253.002712725196</v>
      </c>
      <c r="AK100" s="175">
        <f t="shared" si="38"/>
        <v>195.95</v>
      </c>
      <c r="AL100" s="175">
        <f t="shared" si="39"/>
        <v>1495.3676319887409</v>
      </c>
      <c r="AM100" s="175">
        <f t="shared" si="43"/>
        <v>1691.31</v>
      </c>
      <c r="AN100" s="175">
        <f t="shared" si="32"/>
        <v>69757.635080736451</v>
      </c>
    </row>
    <row r="101" spans="1:40" x14ac:dyDescent="0.25">
      <c r="A101" s="123">
        <f t="shared" si="44"/>
        <v>47392</v>
      </c>
      <c r="B101" s="124">
        <v>88</v>
      </c>
      <c r="C101" s="125">
        <f t="shared" si="24"/>
        <v>51285.454949197796</v>
      </c>
      <c r="D101" s="126">
        <f t="shared" si="25"/>
        <v>141.04</v>
      </c>
      <c r="E101" s="126">
        <f t="shared" si="33"/>
        <v>720.36969926011682</v>
      </c>
      <c r="F101" s="126">
        <f t="shared" si="40"/>
        <v>861.4</v>
      </c>
      <c r="G101" s="126">
        <f t="shared" si="26"/>
        <v>50565.085249937678</v>
      </c>
      <c r="L101" s="174">
        <f t="shared" si="45"/>
        <v>47392</v>
      </c>
      <c r="M101" s="131">
        <v>88</v>
      </c>
      <c r="N101" s="139">
        <f t="shared" si="27"/>
        <v>9927.1778660575983</v>
      </c>
      <c r="O101" s="175">
        <f t="shared" si="34"/>
        <v>27.3</v>
      </c>
      <c r="P101" s="175">
        <f t="shared" si="35"/>
        <v>418.70344567926236</v>
      </c>
      <c r="Q101" s="175">
        <f t="shared" si="41"/>
        <v>446</v>
      </c>
      <c r="R101" s="175">
        <f t="shared" si="28"/>
        <v>9508.4744203783357</v>
      </c>
      <c r="W101" s="174">
        <f t="shared" si="46"/>
        <v>47392</v>
      </c>
      <c r="X101" s="131">
        <v>88</v>
      </c>
      <c r="Y101" s="139">
        <f t="shared" si="29"/>
        <v>16239.208834305029</v>
      </c>
      <c r="Z101" s="175">
        <f t="shared" si="36"/>
        <v>0</v>
      </c>
      <c r="AA101" s="175">
        <f t="shared" si="37"/>
        <v>706.05255801326223</v>
      </c>
      <c r="AB101" s="175">
        <f t="shared" si="42"/>
        <v>706.05</v>
      </c>
      <c r="AC101" s="175">
        <f t="shared" si="30"/>
        <v>15533.156276291767</v>
      </c>
      <c r="AH101" s="174">
        <f t="shared" si="47"/>
        <v>47392</v>
      </c>
      <c r="AI101" s="131">
        <v>88</v>
      </c>
      <c r="AJ101" s="139">
        <f t="shared" si="31"/>
        <v>69757.635080736451</v>
      </c>
      <c r="AK101" s="175">
        <f t="shared" si="38"/>
        <v>191.83</v>
      </c>
      <c r="AL101" s="175">
        <f t="shared" si="39"/>
        <v>1499.4798929767098</v>
      </c>
      <c r="AM101" s="175">
        <f t="shared" si="43"/>
        <v>1691.31</v>
      </c>
      <c r="AN101" s="175">
        <f t="shared" si="32"/>
        <v>68258.155187759738</v>
      </c>
    </row>
    <row r="102" spans="1:40" x14ac:dyDescent="0.25">
      <c r="A102" s="123">
        <f t="shared" si="44"/>
        <v>47423</v>
      </c>
      <c r="B102" s="124">
        <v>89</v>
      </c>
      <c r="C102" s="125">
        <f t="shared" si="24"/>
        <v>50565.085249937678</v>
      </c>
      <c r="D102" s="126">
        <f t="shared" si="25"/>
        <v>139.05000000000001</v>
      </c>
      <c r="E102" s="126">
        <f t="shared" si="33"/>
        <v>722.35071593308214</v>
      </c>
      <c r="F102" s="126">
        <f t="shared" si="40"/>
        <v>861.4</v>
      </c>
      <c r="G102" s="126">
        <f t="shared" si="26"/>
        <v>49842.734534004594</v>
      </c>
      <c r="L102" s="174">
        <f t="shared" si="45"/>
        <v>47423</v>
      </c>
      <c r="M102" s="131">
        <v>89</v>
      </c>
      <c r="N102" s="139">
        <f t="shared" si="27"/>
        <v>9508.4744203783357</v>
      </c>
      <c r="O102" s="175">
        <f t="shared" si="34"/>
        <v>26.15</v>
      </c>
      <c r="P102" s="175">
        <f t="shared" si="35"/>
        <v>419.85488015488028</v>
      </c>
      <c r="Q102" s="175">
        <f t="shared" si="41"/>
        <v>446</v>
      </c>
      <c r="R102" s="175">
        <f t="shared" si="28"/>
        <v>9088.6195402234553</v>
      </c>
      <c r="W102" s="174">
        <f t="shared" si="46"/>
        <v>47423</v>
      </c>
      <c r="X102" s="131">
        <v>89</v>
      </c>
      <c r="Y102" s="139">
        <f t="shared" si="29"/>
        <v>15533.156276291767</v>
      </c>
      <c r="Z102" s="175">
        <f t="shared" si="36"/>
        <v>0</v>
      </c>
      <c r="AA102" s="175">
        <f t="shared" si="37"/>
        <v>706.05255801326223</v>
      </c>
      <c r="AB102" s="175">
        <f t="shared" si="42"/>
        <v>706.05</v>
      </c>
      <c r="AC102" s="175">
        <f t="shared" si="30"/>
        <v>14827.103718278506</v>
      </c>
      <c r="AH102" s="174">
        <f t="shared" si="47"/>
        <v>47423</v>
      </c>
      <c r="AI102" s="131">
        <v>89</v>
      </c>
      <c r="AJ102" s="139">
        <f t="shared" si="31"/>
        <v>68258.155187759738</v>
      </c>
      <c r="AK102" s="175">
        <f t="shared" si="38"/>
        <v>187.71</v>
      </c>
      <c r="AL102" s="175">
        <f t="shared" si="39"/>
        <v>1503.6034626823957</v>
      </c>
      <c r="AM102" s="175">
        <f t="shared" si="43"/>
        <v>1691.31</v>
      </c>
      <c r="AN102" s="175">
        <f t="shared" si="32"/>
        <v>66754.551725077341</v>
      </c>
    </row>
    <row r="103" spans="1:40" x14ac:dyDescent="0.25">
      <c r="A103" s="123">
        <f t="shared" si="44"/>
        <v>47453</v>
      </c>
      <c r="B103" s="124">
        <v>90</v>
      </c>
      <c r="C103" s="125">
        <f t="shared" si="24"/>
        <v>49842.734534004594</v>
      </c>
      <c r="D103" s="126">
        <f t="shared" si="25"/>
        <v>137.07</v>
      </c>
      <c r="E103" s="126">
        <f t="shared" si="33"/>
        <v>724.33718040189808</v>
      </c>
      <c r="F103" s="126">
        <f t="shared" si="40"/>
        <v>861.4</v>
      </c>
      <c r="G103" s="126">
        <f t="shared" si="26"/>
        <v>49118.397353602697</v>
      </c>
      <c r="L103" s="174">
        <f t="shared" si="45"/>
        <v>47453</v>
      </c>
      <c r="M103" s="131">
        <v>90</v>
      </c>
      <c r="N103" s="139">
        <f t="shared" si="27"/>
        <v>9088.6195402234553</v>
      </c>
      <c r="O103" s="175">
        <f t="shared" si="34"/>
        <v>24.99</v>
      </c>
      <c r="P103" s="175">
        <f t="shared" si="35"/>
        <v>421.00948107530621</v>
      </c>
      <c r="Q103" s="175">
        <f t="shared" si="41"/>
        <v>446</v>
      </c>
      <c r="R103" s="175">
        <f t="shared" si="28"/>
        <v>8667.6100591481481</v>
      </c>
      <c r="W103" s="174">
        <f t="shared" si="46"/>
        <v>47453</v>
      </c>
      <c r="X103" s="131">
        <v>90</v>
      </c>
      <c r="Y103" s="139">
        <f t="shared" si="29"/>
        <v>14827.103718278506</v>
      </c>
      <c r="Z103" s="175">
        <f t="shared" si="36"/>
        <v>0</v>
      </c>
      <c r="AA103" s="175">
        <f t="shared" si="37"/>
        <v>706.05255801326223</v>
      </c>
      <c r="AB103" s="175">
        <f t="shared" si="42"/>
        <v>706.05</v>
      </c>
      <c r="AC103" s="175">
        <f t="shared" si="30"/>
        <v>14121.051160265244</v>
      </c>
      <c r="AH103" s="174">
        <f t="shared" si="47"/>
        <v>47453</v>
      </c>
      <c r="AI103" s="131">
        <v>90</v>
      </c>
      <c r="AJ103" s="139">
        <f t="shared" si="31"/>
        <v>66754.551725077341</v>
      </c>
      <c r="AK103" s="175">
        <f t="shared" si="38"/>
        <v>183.58</v>
      </c>
      <c r="AL103" s="175">
        <f t="shared" si="39"/>
        <v>1507.7383722047725</v>
      </c>
      <c r="AM103" s="175">
        <f t="shared" si="43"/>
        <v>1691.31</v>
      </c>
      <c r="AN103" s="175">
        <f t="shared" si="32"/>
        <v>65246.813352872567</v>
      </c>
    </row>
    <row r="104" spans="1:40" x14ac:dyDescent="0.25">
      <c r="A104" s="123">
        <f t="shared" si="44"/>
        <v>47484</v>
      </c>
      <c r="B104" s="124">
        <v>91</v>
      </c>
      <c r="C104" s="125">
        <f t="shared" si="24"/>
        <v>49118.397353602697</v>
      </c>
      <c r="D104" s="126">
        <f t="shared" si="25"/>
        <v>135.08000000000001</v>
      </c>
      <c r="E104" s="126">
        <f t="shared" si="33"/>
        <v>726.32910764800329</v>
      </c>
      <c r="F104" s="126">
        <f t="shared" si="40"/>
        <v>861.4</v>
      </c>
      <c r="G104" s="126">
        <f t="shared" si="26"/>
        <v>48392.068245954695</v>
      </c>
      <c r="L104" s="174">
        <f t="shared" si="45"/>
        <v>47484</v>
      </c>
      <c r="M104" s="131">
        <v>91</v>
      </c>
      <c r="N104" s="139">
        <f t="shared" si="27"/>
        <v>8667.6100591481481</v>
      </c>
      <c r="O104" s="175">
        <f t="shared" si="34"/>
        <v>23.84</v>
      </c>
      <c r="P104" s="175">
        <f t="shared" si="35"/>
        <v>422.16725714826333</v>
      </c>
      <c r="Q104" s="175">
        <f t="shared" si="41"/>
        <v>446</v>
      </c>
      <c r="R104" s="175">
        <f t="shared" si="28"/>
        <v>8245.442801999885</v>
      </c>
      <c r="W104" s="174">
        <f t="shared" si="46"/>
        <v>47484</v>
      </c>
      <c r="X104" s="131">
        <v>91</v>
      </c>
      <c r="Y104" s="139">
        <f t="shared" si="29"/>
        <v>14121.051160265244</v>
      </c>
      <c r="Z104" s="175">
        <f t="shared" si="36"/>
        <v>0</v>
      </c>
      <c r="AA104" s="175">
        <f t="shared" si="37"/>
        <v>706.05255801326223</v>
      </c>
      <c r="AB104" s="175">
        <f t="shared" si="42"/>
        <v>706.05</v>
      </c>
      <c r="AC104" s="175">
        <f t="shared" si="30"/>
        <v>13414.998602251982</v>
      </c>
      <c r="AH104" s="174">
        <f t="shared" si="47"/>
        <v>47484</v>
      </c>
      <c r="AI104" s="131">
        <v>91</v>
      </c>
      <c r="AJ104" s="139">
        <f t="shared" si="31"/>
        <v>65246.813352872567</v>
      </c>
      <c r="AK104" s="175">
        <f t="shared" si="38"/>
        <v>179.43</v>
      </c>
      <c r="AL104" s="175">
        <f t="shared" si="39"/>
        <v>1511.8846527283356</v>
      </c>
      <c r="AM104" s="175">
        <f t="shared" si="43"/>
        <v>1691.31</v>
      </c>
      <c r="AN104" s="175">
        <f t="shared" si="32"/>
        <v>63734.928700144228</v>
      </c>
    </row>
    <row r="105" spans="1:40" x14ac:dyDescent="0.25">
      <c r="A105" s="123">
        <f t="shared" si="44"/>
        <v>47515</v>
      </c>
      <c r="B105" s="124">
        <v>92</v>
      </c>
      <c r="C105" s="125">
        <f t="shared" si="24"/>
        <v>48392.068245954695</v>
      </c>
      <c r="D105" s="126">
        <f t="shared" si="25"/>
        <v>133.08000000000001</v>
      </c>
      <c r="E105" s="126">
        <f t="shared" si="33"/>
        <v>728.32651269403527</v>
      </c>
      <c r="F105" s="126">
        <f t="shared" si="40"/>
        <v>861.4</v>
      </c>
      <c r="G105" s="126">
        <f t="shared" si="26"/>
        <v>47663.741733260656</v>
      </c>
      <c r="L105" s="174">
        <f t="shared" si="45"/>
        <v>47515</v>
      </c>
      <c r="M105" s="131">
        <v>92</v>
      </c>
      <c r="N105" s="139">
        <f t="shared" si="27"/>
        <v>8245.442801999885</v>
      </c>
      <c r="O105" s="175">
        <f t="shared" si="34"/>
        <v>22.67</v>
      </c>
      <c r="P105" s="175">
        <f t="shared" si="35"/>
        <v>423.328217105421</v>
      </c>
      <c r="Q105" s="175">
        <f t="shared" si="41"/>
        <v>446</v>
      </c>
      <c r="R105" s="175">
        <f t="shared" si="28"/>
        <v>7822.1145848944643</v>
      </c>
      <c r="W105" s="174">
        <f t="shared" si="46"/>
        <v>47515</v>
      </c>
      <c r="X105" s="131">
        <v>92</v>
      </c>
      <c r="Y105" s="139">
        <f t="shared" si="29"/>
        <v>13414.998602251982</v>
      </c>
      <c r="Z105" s="175">
        <f t="shared" si="36"/>
        <v>0</v>
      </c>
      <c r="AA105" s="175">
        <f t="shared" si="37"/>
        <v>706.05255801326223</v>
      </c>
      <c r="AB105" s="175">
        <f t="shared" si="42"/>
        <v>706.05</v>
      </c>
      <c r="AC105" s="175">
        <f t="shared" si="30"/>
        <v>12708.946044238721</v>
      </c>
      <c r="AH105" s="174">
        <f t="shared" si="47"/>
        <v>47515</v>
      </c>
      <c r="AI105" s="131">
        <v>92</v>
      </c>
      <c r="AJ105" s="139">
        <f t="shared" si="31"/>
        <v>63734.928700144228</v>
      </c>
      <c r="AK105" s="175">
        <f t="shared" si="38"/>
        <v>175.27</v>
      </c>
      <c r="AL105" s="175">
        <f t="shared" si="39"/>
        <v>1516.0423355233384</v>
      </c>
      <c r="AM105" s="175">
        <f t="shared" si="43"/>
        <v>1691.31</v>
      </c>
      <c r="AN105" s="175">
        <f t="shared" si="32"/>
        <v>62218.886364620892</v>
      </c>
    </row>
    <row r="106" spans="1:40" x14ac:dyDescent="0.25">
      <c r="A106" s="123">
        <f t="shared" si="44"/>
        <v>47543</v>
      </c>
      <c r="B106" s="124">
        <v>93</v>
      </c>
      <c r="C106" s="125">
        <f t="shared" si="24"/>
        <v>47663.741733260656</v>
      </c>
      <c r="D106" s="126">
        <f t="shared" si="25"/>
        <v>131.08000000000001</v>
      </c>
      <c r="E106" s="126">
        <f t="shared" si="33"/>
        <v>730.32941060394398</v>
      </c>
      <c r="F106" s="126">
        <f t="shared" si="40"/>
        <v>861.4</v>
      </c>
      <c r="G106" s="126">
        <f t="shared" si="26"/>
        <v>46933.41232265671</v>
      </c>
      <c r="L106" s="174">
        <f t="shared" si="45"/>
        <v>47543</v>
      </c>
      <c r="M106" s="131">
        <v>93</v>
      </c>
      <c r="N106" s="139">
        <f t="shared" si="27"/>
        <v>7822.1145848944643</v>
      </c>
      <c r="O106" s="175">
        <f t="shared" si="34"/>
        <v>21.51</v>
      </c>
      <c r="P106" s="175">
        <f t="shared" si="35"/>
        <v>424.49236970246091</v>
      </c>
      <c r="Q106" s="175">
        <f t="shared" si="41"/>
        <v>446</v>
      </c>
      <c r="R106" s="175">
        <f t="shared" si="28"/>
        <v>7397.6222151920038</v>
      </c>
      <c r="W106" s="174">
        <f t="shared" si="46"/>
        <v>47543</v>
      </c>
      <c r="X106" s="131">
        <v>93</v>
      </c>
      <c r="Y106" s="139">
        <f t="shared" si="29"/>
        <v>12708.946044238721</v>
      </c>
      <c r="Z106" s="175">
        <f t="shared" si="36"/>
        <v>0</v>
      </c>
      <c r="AA106" s="175">
        <f t="shared" si="37"/>
        <v>706.05255801326223</v>
      </c>
      <c r="AB106" s="175">
        <f t="shared" si="42"/>
        <v>706.05</v>
      </c>
      <c r="AC106" s="175">
        <f t="shared" si="30"/>
        <v>12002.893486225459</v>
      </c>
      <c r="AH106" s="174">
        <f t="shared" si="47"/>
        <v>47543</v>
      </c>
      <c r="AI106" s="131">
        <v>93</v>
      </c>
      <c r="AJ106" s="139">
        <f t="shared" si="31"/>
        <v>62218.886364620892</v>
      </c>
      <c r="AK106" s="175">
        <f t="shared" si="38"/>
        <v>171.1</v>
      </c>
      <c r="AL106" s="175">
        <f t="shared" si="39"/>
        <v>1520.2114519460279</v>
      </c>
      <c r="AM106" s="175">
        <f t="shared" si="43"/>
        <v>1691.31</v>
      </c>
      <c r="AN106" s="175">
        <f t="shared" si="32"/>
        <v>60698.674912674862</v>
      </c>
    </row>
    <row r="107" spans="1:40" x14ac:dyDescent="0.25">
      <c r="A107" s="123">
        <f t="shared" si="44"/>
        <v>47574</v>
      </c>
      <c r="B107" s="124">
        <v>94</v>
      </c>
      <c r="C107" s="125">
        <f t="shared" si="24"/>
        <v>46933.41232265671</v>
      </c>
      <c r="D107" s="126">
        <f t="shared" si="25"/>
        <v>129.07</v>
      </c>
      <c r="E107" s="126">
        <f t="shared" si="33"/>
        <v>732.33781648310469</v>
      </c>
      <c r="F107" s="126">
        <f t="shared" si="40"/>
        <v>861.4</v>
      </c>
      <c r="G107" s="126">
        <f t="shared" si="26"/>
        <v>46201.074506173609</v>
      </c>
      <c r="L107" s="174">
        <f t="shared" si="45"/>
        <v>47574</v>
      </c>
      <c r="M107" s="131">
        <v>94</v>
      </c>
      <c r="N107" s="139">
        <f t="shared" si="27"/>
        <v>7397.6222151920038</v>
      </c>
      <c r="O107" s="175">
        <f t="shared" si="34"/>
        <v>20.34</v>
      </c>
      <c r="P107" s="175">
        <f t="shared" si="35"/>
        <v>425.65972371914268</v>
      </c>
      <c r="Q107" s="175">
        <f t="shared" si="41"/>
        <v>446</v>
      </c>
      <c r="R107" s="175">
        <f t="shared" si="28"/>
        <v>6971.9624914728611</v>
      </c>
      <c r="W107" s="174">
        <f t="shared" si="46"/>
        <v>47574</v>
      </c>
      <c r="X107" s="131">
        <v>94</v>
      </c>
      <c r="Y107" s="139">
        <f t="shared" si="29"/>
        <v>12002.893486225459</v>
      </c>
      <c r="Z107" s="175">
        <f t="shared" si="36"/>
        <v>0</v>
      </c>
      <c r="AA107" s="175">
        <f t="shared" si="37"/>
        <v>706.05255801326223</v>
      </c>
      <c r="AB107" s="175">
        <f t="shared" si="42"/>
        <v>706.05</v>
      </c>
      <c r="AC107" s="175">
        <f t="shared" si="30"/>
        <v>11296.840928212197</v>
      </c>
      <c r="AH107" s="174">
        <f t="shared" si="47"/>
        <v>47574</v>
      </c>
      <c r="AI107" s="131">
        <v>94</v>
      </c>
      <c r="AJ107" s="139">
        <f t="shared" si="31"/>
        <v>60698.674912674862</v>
      </c>
      <c r="AK107" s="175">
        <f t="shared" si="38"/>
        <v>166.92</v>
      </c>
      <c r="AL107" s="175">
        <f t="shared" si="39"/>
        <v>1524.3920334388793</v>
      </c>
      <c r="AM107" s="175">
        <f t="shared" si="43"/>
        <v>1691.31</v>
      </c>
      <c r="AN107" s="175">
        <f t="shared" si="32"/>
        <v>59174.28287923598</v>
      </c>
    </row>
    <row r="108" spans="1:40" x14ac:dyDescent="0.25">
      <c r="A108" s="123">
        <f t="shared" si="44"/>
        <v>47604</v>
      </c>
      <c r="B108" s="124">
        <v>95</v>
      </c>
      <c r="C108" s="125">
        <f t="shared" si="24"/>
        <v>46201.074506173609</v>
      </c>
      <c r="D108" s="126">
        <f t="shared" si="25"/>
        <v>127.05</v>
      </c>
      <c r="E108" s="126">
        <f t="shared" si="33"/>
        <v>734.35174547843326</v>
      </c>
      <c r="F108" s="126">
        <f t="shared" si="40"/>
        <v>861.4</v>
      </c>
      <c r="G108" s="126">
        <f t="shared" si="26"/>
        <v>45466.722760695178</v>
      </c>
      <c r="L108" s="174">
        <f t="shared" si="45"/>
        <v>47604</v>
      </c>
      <c r="M108" s="131">
        <v>95</v>
      </c>
      <c r="N108" s="139">
        <f t="shared" si="27"/>
        <v>6971.9624914728611</v>
      </c>
      <c r="O108" s="175">
        <f t="shared" si="34"/>
        <v>19.170000000000002</v>
      </c>
      <c r="P108" s="175">
        <f t="shared" si="35"/>
        <v>426.83028795937031</v>
      </c>
      <c r="Q108" s="175">
        <f t="shared" si="41"/>
        <v>446</v>
      </c>
      <c r="R108" s="175">
        <f t="shared" si="28"/>
        <v>6545.1322035134908</v>
      </c>
      <c r="W108" s="174">
        <f t="shared" si="46"/>
        <v>47604</v>
      </c>
      <c r="X108" s="131">
        <v>95</v>
      </c>
      <c r="Y108" s="139">
        <f t="shared" si="29"/>
        <v>11296.840928212197</v>
      </c>
      <c r="Z108" s="175">
        <f t="shared" si="36"/>
        <v>0</v>
      </c>
      <c r="AA108" s="175">
        <f t="shared" si="37"/>
        <v>706.05255801326223</v>
      </c>
      <c r="AB108" s="175">
        <f t="shared" si="42"/>
        <v>706.05</v>
      </c>
      <c r="AC108" s="175">
        <f t="shared" si="30"/>
        <v>10590.788370198936</v>
      </c>
      <c r="AH108" s="174">
        <f t="shared" si="47"/>
        <v>47604</v>
      </c>
      <c r="AI108" s="131">
        <v>95</v>
      </c>
      <c r="AJ108" s="139">
        <f t="shared" si="31"/>
        <v>59174.28287923598</v>
      </c>
      <c r="AK108" s="175">
        <f t="shared" si="38"/>
        <v>162.72999999999999</v>
      </c>
      <c r="AL108" s="175">
        <f t="shared" si="39"/>
        <v>1528.584111530836</v>
      </c>
      <c r="AM108" s="175">
        <f t="shared" si="43"/>
        <v>1691.31</v>
      </c>
      <c r="AN108" s="175">
        <f t="shared" si="32"/>
        <v>57645.698767705144</v>
      </c>
    </row>
    <row r="109" spans="1:40" x14ac:dyDescent="0.25">
      <c r="A109" s="123">
        <f t="shared" si="44"/>
        <v>47635</v>
      </c>
      <c r="B109" s="124">
        <v>96</v>
      </c>
      <c r="C109" s="125">
        <f t="shared" si="24"/>
        <v>45466.722760695178</v>
      </c>
      <c r="D109" s="126">
        <f t="shared" si="25"/>
        <v>125.03</v>
      </c>
      <c r="E109" s="126">
        <f t="shared" si="33"/>
        <v>736.37121277849906</v>
      </c>
      <c r="F109" s="126">
        <f t="shared" si="40"/>
        <v>861.4</v>
      </c>
      <c r="G109" s="126">
        <f t="shared" si="26"/>
        <v>44730.351547916682</v>
      </c>
      <c r="L109" s="174">
        <f t="shared" si="45"/>
        <v>47635</v>
      </c>
      <c r="M109" s="131">
        <v>96</v>
      </c>
      <c r="N109" s="139">
        <f t="shared" si="27"/>
        <v>6545.1322035134908</v>
      </c>
      <c r="O109" s="175">
        <f t="shared" si="34"/>
        <v>18</v>
      </c>
      <c r="P109" s="175">
        <f t="shared" si="35"/>
        <v>428.00407125125861</v>
      </c>
      <c r="Q109" s="175">
        <f t="shared" si="41"/>
        <v>446</v>
      </c>
      <c r="R109" s="175">
        <f t="shared" si="28"/>
        <v>6117.1281322622326</v>
      </c>
      <c r="W109" s="174">
        <f t="shared" si="46"/>
        <v>47635</v>
      </c>
      <c r="X109" s="131">
        <v>96</v>
      </c>
      <c r="Y109" s="139">
        <f t="shared" si="29"/>
        <v>10590.788370198936</v>
      </c>
      <c r="Z109" s="175">
        <f t="shared" si="36"/>
        <v>0</v>
      </c>
      <c r="AA109" s="175">
        <f t="shared" si="37"/>
        <v>706.05255801326223</v>
      </c>
      <c r="AB109" s="175">
        <f t="shared" si="42"/>
        <v>706.05</v>
      </c>
      <c r="AC109" s="175">
        <f t="shared" si="30"/>
        <v>9884.7358121856741</v>
      </c>
      <c r="AH109" s="174">
        <f t="shared" si="47"/>
        <v>47635</v>
      </c>
      <c r="AI109" s="131">
        <v>96</v>
      </c>
      <c r="AJ109" s="139">
        <f t="shared" si="31"/>
        <v>57645.698767705144</v>
      </c>
      <c r="AK109" s="175">
        <f t="shared" si="38"/>
        <v>158.53</v>
      </c>
      <c r="AL109" s="175">
        <f t="shared" si="39"/>
        <v>1532.7877178375459</v>
      </c>
      <c r="AM109" s="175">
        <f t="shared" si="43"/>
        <v>1691.31</v>
      </c>
      <c r="AN109" s="175">
        <f t="shared" si="32"/>
        <v>56112.911049867595</v>
      </c>
    </row>
    <row r="110" spans="1:40" x14ac:dyDescent="0.25">
      <c r="A110" s="123">
        <f t="shared" si="44"/>
        <v>47665</v>
      </c>
      <c r="B110" s="124">
        <v>97</v>
      </c>
      <c r="C110" s="125">
        <f t="shared" si="24"/>
        <v>44730.351547916682</v>
      </c>
      <c r="D110" s="126">
        <f t="shared" si="25"/>
        <v>123.01</v>
      </c>
      <c r="E110" s="126">
        <f t="shared" si="33"/>
        <v>738.39623361363988</v>
      </c>
      <c r="F110" s="126">
        <f t="shared" si="40"/>
        <v>861.4</v>
      </c>
      <c r="G110" s="126">
        <f t="shared" si="26"/>
        <v>43991.955314303043</v>
      </c>
      <c r="L110" s="174">
        <f t="shared" si="45"/>
        <v>47665</v>
      </c>
      <c r="M110" s="131">
        <v>97</v>
      </c>
      <c r="N110" s="139">
        <f t="shared" si="27"/>
        <v>6117.1281322622326</v>
      </c>
      <c r="O110" s="175">
        <f t="shared" si="34"/>
        <v>16.82</v>
      </c>
      <c r="P110" s="175">
        <f t="shared" si="35"/>
        <v>429.18108244719951</v>
      </c>
      <c r="Q110" s="175">
        <f t="shared" si="41"/>
        <v>446</v>
      </c>
      <c r="R110" s="175">
        <f t="shared" si="28"/>
        <v>5687.9470498150331</v>
      </c>
      <c r="W110" s="174">
        <f t="shared" si="46"/>
        <v>47665</v>
      </c>
      <c r="X110" s="131">
        <v>97</v>
      </c>
      <c r="Y110" s="139">
        <f t="shared" si="29"/>
        <v>9884.7358121856741</v>
      </c>
      <c r="Z110" s="175">
        <f t="shared" si="36"/>
        <v>0</v>
      </c>
      <c r="AA110" s="175">
        <f t="shared" si="37"/>
        <v>706.05255801326223</v>
      </c>
      <c r="AB110" s="175">
        <f t="shared" si="42"/>
        <v>706.05</v>
      </c>
      <c r="AC110" s="175">
        <f t="shared" si="30"/>
        <v>9178.6832541724125</v>
      </c>
      <c r="AH110" s="174">
        <f t="shared" si="47"/>
        <v>47665</v>
      </c>
      <c r="AI110" s="131">
        <v>97</v>
      </c>
      <c r="AJ110" s="139">
        <f t="shared" si="31"/>
        <v>56112.911049867595</v>
      </c>
      <c r="AK110" s="175">
        <f t="shared" si="38"/>
        <v>154.31</v>
      </c>
      <c r="AL110" s="175">
        <f t="shared" si="39"/>
        <v>1537.0028840615992</v>
      </c>
      <c r="AM110" s="175">
        <f t="shared" si="43"/>
        <v>1691.31</v>
      </c>
      <c r="AN110" s="175">
        <f t="shared" si="32"/>
        <v>54575.908165805995</v>
      </c>
    </row>
    <row r="111" spans="1:40" x14ac:dyDescent="0.25">
      <c r="A111" s="123">
        <f t="shared" si="44"/>
        <v>47696</v>
      </c>
      <c r="B111" s="124">
        <v>98</v>
      </c>
      <c r="C111" s="125">
        <f t="shared" si="24"/>
        <v>43991.955314303043</v>
      </c>
      <c r="D111" s="126">
        <f t="shared" si="25"/>
        <v>120.98</v>
      </c>
      <c r="E111" s="126">
        <f t="shared" si="33"/>
        <v>740.42682325607745</v>
      </c>
      <c r="F111" s="126">
        <f t="shared" si="40"/>
        <v>861.4</v>
      </c>
      <c r="G111" s="126">
        <f t="shared" si="26"/>
        <v>43251.528491046964</v>
      </c>
      <c r="L111" s="174">
        <f t="shared" si="45"/>
        <v>47696</v>
      </c>
      <c r="M111" s="131">
        <v>98</v>
      </c>
      <c r="N111" s="139">
        <f t="shared" si="27"/>
        <v>5687.9470498150331</v>
      </c>
      <c r="O111" s="175">
        <f t="shared" si="34"/>
        <v>15.64</v>
      </c>
      <c r="P111" s="175">
        <f t="shared" si="35"/>
        <v>430.36133042392936</v>
      </c>
      <c r="Q111" s="175">
        <f t="shared" si="41"/>
        <v>446</v>
      </c>
      <c r="R111" s="175">
        <f t="shared" si="28"/>
        <v>5257.5857193911033</v>
      </c>
      <c r="W111" s="174">
        <f t="shared" si="46"/>
        <v>47696</v>
      </c>
      <c r="X111" s="131">
        <v>98</v>
      </c>
      <c r="Y111" s="139">
        <f t="shared" si="29"/>
        <v>9178.6832541724125</v>
      </c>
      <c r="Z111" s="175">
        <f t="shared" si="36"/>
        <v>0</v>
      </c>
      <c r="AA111" s="175">
        <f t="shared" si="37"/>
        <v>706.05255801326223</v>
      </c>
      <c r="AB111" s="175">
        <f t="shared" si="42"/>
        <v>706.05</v>
      </c>
      <c r="AC111" s="175">
        <f t="shared" si="30"/>
        <v>8472.6306961591508</v>
      </c>
      <c r="AH111" s="174">
        <f t="shared" si="47"/>
        <v>47696</v>
      </c>
      <c r="AI111" s="131">
        <v>98</v>
      </c>
      <c r="AJ111" s="139">
        <f t="shared" si="31"/>
        <v>54575.908165805995</v>
      </c>
      <c r="AK111" s="175">
        <f t="shared" si="38"/>
        <v>150.08000000000001</v>
      </c>
      <c r="AL111" s="175">
        <f t="shared" si="39"/>
        <v>1541.2296419927688</v>
      </c>
      <c r="AM111" s="175">
        <f t="shared" si="43"/>
        <v>1691.31</v>
      </c>
      <c r="AN111" s="175">
        <f t="shared" si="32"/>
        <v>53034.678523813229</v>
      </c>
    </row>
    <row r="112" spans="1:40" x14ac:dyDescent="0.25">
      <c r="A112" s="123">
        <f t="shared" si="44"/>
        <v>47727</v>
      </c>
      <c r="B112" s="124">
        <v>99</v>
      </c>
      <c r="C112" s="125">
        <f t="shared" si="24"/>
        <v>43251.528491046964</v>
      </c>
      <c r="D112" s="126">
        <f t="shared" si="25"/>
        <v>118.94</v>
      </c>
      <c r="E112" s="126">
        <f t="shared" si="33"/>
        <v>742.46299702003159</v>
      </c>
      <c r="F112" s="126">
        <f t="shared" si="40"/>
        <v>861.4</v>
      </c>
      <c r="G112" s="126">
        <f t="shared" si="26"/>
        <v>42509.065494026931</v>
      </c>
      <c r="L112" s="174">
        <f t="shared" si="45"/>
        <v>47727</v>
      </c>
      <c r="M112" s="131">
        <v>99</v>
      </c>
      <c r="N112" s="139">
        <f t="shared" si="27"/>
        <v>5257.5857193911033</v>
      </c>
      <c r="O112" s="175">
        <f t="shared" si="34"/>
        <v>14.46</v>
      </c>
      <c r="P112" s="175">
        <f t="shared" si="35"/>
        <v>431.54482408259514</v>
      </c>
      <c r="Q112" s="175">
        <f t="shared" si="41"/>
        <v>446</v>
      </c>
      <c r="R112" s="175">
        <f t="shared" si="28"/>
        <v>4826.040895308508</v>
      </c>
      <c r="W112" s="174">
        <f t="shared" si="46"/>
        <v>47727</v>
      </c>
      <c r="X112" s="131">
        <v>99</v>
      </c>
      <c r="Y112" s="139">
        <f t="shared" si="29"/>
        <v>8472.6306961591508</v>
      </c>
      <c r="Z112" s="175">
        <f t="shared" si="36"/>
        <v>0</v>
      </c>
      <c r="AA112" s="175">
        <f t="shared" si="37"/>
        <v>706.05255801326223</v>
      </c>
      <c r="AB112" s="175">
        <f t="shared" si="42"/>
        <v>706.05</v>
      </c>
      <c r="AC112" s="175">
        <f t="shared" si="30"/>
        <v>7766.5781381458883</v>
      </c>
      <c r="AH112" s="174">
        <f t="shared" si="47"/>
        <v>47727</v>
      </c>
      <c r="AI112" s="131">
        <v>99</v>
      </c>
      <c r="AJ112" s="139">
        <f t="shared" si="31"/>
        <v>53034.678523813229</v>
      </c>
      <c r="AK112" s="175">
        <f t="shared" si="38"/>
        <v>145.85</v>
      </c>
      <c r="AL112" s="175">
        <f t="shared" si="39"/>
        <v>1545.4680235082487</v>
      </c>
      <c r="AM112" s="175">
        <f t="shared" si="43"/>
        <v>1691.31</v>
      </c>
      <c r="AN112" s="175">
        <f t="shared" si="32"/>
        <v>51489.21050030498</v>
      </c>
    </row>
    <row r="113" spans="1:40" x14ac:dyDescent="0.25">
      <c r="A113" s="123">
        <f t="shared" si="44"/>
        <v>47757</v>
      </c>
      <c r="B113" s="124">
        <v>100</v>
      </c>
      <c r="C113" s="125">
        <f t="shared" si="24"/>
        <v>42509.065494026931</v>
      </c>
      <c r="D113" s="126">
        <f t="shared" si="25"/>
        <v>116.9</v>
      </c>
      <c r="E113" s="126">
        <f t="shared" si="33"/>
        <v>744.50477026183682</v>
      </c>
      <c r="F113" s="126">
        <f t="shared" si="40"/>
        <v>861.4</v>
      </c>
      <c r="G113" s="126">
        <f t="shared" si="26"/>
        <v>41764.560723765091</v>
      </c>
      <c r="L113" s="174">
        <f t="shared" si="45"/>
        <v>47757</v>
      </c>
      <c r="M113" s="131">
        <v>100</v>
      </c>
      <c r="N113" s="139">
        <f t="shared" si="27"/>
        <v>4826.040895308508</v>
      </c>
      <c r="O113" s="175">
        <f t="shared" si="34"/>
        <v>13.27</v>
      </c>
      <c r="P113" s="175">
        <f t="shared" si="35"/>
        <v>432.73157234882228</v>
      </c>
      <c r="Q113" s="175">
        <f t="shared" si="41"/>
        <v>446</v>
      </c>
      <c r="R113" s="175">
        <f t="shared" si="28"/>
        <v>4393.3093229596852</v>
      </c>
      <c r="W113" s="174">
        <f t="shared" si="46"/>
        <v>47757</v>
      </c>
      <c r="X113" s="131">
        <v>100</v>
      </c>
      <c r="Y113" s="139">
        <f t="shared" si="29"/>
        <v>7766.5781381458883</v>
      </c>
      <c r="Z113" s="175">
        <f t="shared" si="36"/>
        <v>0</v>
      </c>
      <c r="AA113" s="175">
        <f t="shared" si="37"/>
        <v>706.05255801326223</v>
      </c>
      <c r="AB113" s="175">
        <f t="shared" si="42"/>
        <v>706.05</v>
      </c>
      <c r="AC113" s="175">
        <f t="shared" si="30"/>
        <v>7060.5255801326257</v>
      </c>
      <c r="AH113" s="174">
        <f t="shared" si="47"/>
        <v>47757</v>
      </c>
      <c r="AI113" s="131">
        <v>100</v>
      </c>
      <c r="AJ113" s="139">
        <f t="shared" si="31"/>
        <v>51489.21050030498</v>
      </c>
      <c r="AK113" s="175">
        <f t="shared" si="38"/>
        <v>141.6</v>
      </c>
      <c r="AL113" s="175">
        <f t="shared" si="39"/>
        <v>1549.7180605728965</v>
      </c>
      <c r="AM113" s="175">
        <f t="shared" si="43"/>
        <v>1691.31</v>
      </c>
      <c r="AN113" s="175">
        <f t="shared" si="32"/>
        <v>49939.492439732086</v>
      </c>
    </row>
    <row r="114" spans="1:40" x14ac:dyDescent="0.25">
      <c r="A114" s="123">
        <f t="shared" si="44"/>
        <v>47788</v>
      </c>
      <c r="B114" s="124">
        <v>101</v>
      </c>
      <c r="C114" s="125">
        <f t="shared" si="24"/>
        <v>41764.560723765091</v>
      </c>
      <c r="D114" s="126">
        <f t="shared" si="25"/>
        <v>114.85</v>
      </c>
      <c r="E114" s="126">
        <f t="shared" si="33"/>
        <v>746.55215838005677</v>
      </c>
      <c r="F114" s="126">
        <f t="shared" si="40"/>
        <v>861.4</v>
      </c>
      <c r="G114" s="126">
        <f t="shared" si="26"/>
        <v>41018.008565385033</v>
      </c>
      <c r="L114" s="174">
        <f t="shared" si="45"/>
        <v>47788</v>
      </c>
      <c r="M114" s="131">
        <v>101</v>
      </c>
      <c r="N114" s="139">
        <f t="shared" si="27"/>
        <v>4393.3093229596852</v>
      </c>
      <c r="O114" s="175">
        <f t="shared" si="34"/>
        <v>12.08</v>
      </c>
      <c r="P114" s="175">
        <f t="shared" si="35"/>
        <v>433.92158417278154</v>
      </c>
      <c r="Q114" s="175">
        <f t="shared" si="41"/>
        <v>446</v>
      </c>
      <c r="R114" s="175">
        <f t="shared" si="28"/>
        <v>3959.3877387869038</v>
      </c>
      <c r="W114" s="174">
        <f t="shared" si="46"/>
        <v>47788</v>
      </c>
      <c r="X114" s="131">
        <v>101</v>
      </c>
      <c r="Y114" s="139">
        <f t="shared" si="29"/>
        <v>7060.5255801326257</v>
      </c>
      <c r="Z114" s="175">
        <f t="shared" si="36"/>
        <v>0</v>
      </c>
      <c r="AA114" s="175">
        <f t="shared" si="37"/>
        <v>706.05255801326223</v>
      </c>
      <c r="AB114" s="175">
        <f t="shared" si="42"/>
        <v>706.05</v>
      </c>
      <c r="AC114" s="175">
        <f t="shared" si="30"/>
        <v>6354.4730221193631</v>
      </c>
      <c r="AH114" s="174">
        <f t="shared" si="47"/>
        <v>47788</v>
      </c>
      <c r="AI114" s="131">
        <v>101</v>
      </c>
      <c r="AJ114" s="139">
        <f t="shared" si="31"/>
        <v>49939.492439732086</v>
      </c>
      <c r="AK114" s="175">
        <f t="shared" si="38"/>
        <v>137.33000000000001</v>
      </c>
      <c r="AL114" s="175">
        <f t="shared" si="39"/>
        <v>1553.979785239472</v>
      </c>
      <c r="AM114" s="175">
        <f t="shared" si="43"/>
        <v>1691.31</v>
      </c>
      <c r="AN114" s="175">
        <f t="shared" si="32"/>
        <v>48385.512654492617</v>
      </c>
    </row>
    <row r="115" spans="1:40" x14ac:dyDescent="0.25">
      <c r="A115" s="123">
        <f t="shared" si="44"/>
        <v>47818</v>
      </c>
      <c r="B115" s="124">
        <v>102</v>
      </c>
      <c r="C115" s="125">
        <f t="shared" si="24"/>
        <v>41018.008565385033</v>
      </c>
      <c r="D115" s="126">
        <f t="shared" si="25"/>
        <v>112.8</v>
      </c>
      <c r="E115" s="126">
        <f t="shared" si="33"/>
        <v>748.60517681560191</v>
      </c>
      <c r="F115" s="126">
        <f t="shared" si="40"/>
        <v>861.4</v>
      </c>
      <c r="G115" s="126">
        <f t="shared" si="26"/>
        <v>40269.40338856943</v>
      </c>
      <c r="L115" s="174">
        <f t="shared" si="45"/>
        <v>47818</v>
      </c>
      <c r="M115" s="131">
        <v>102</v>
      </c>
      <c r="N115" s="139">
        <f t="shared" si="27"/>
        <v>3959.3877387869038</v>
      </c>
      <c r="O115" s="175">
        <f t="shared" si="34"/>
        <v>10.89</v>
      </c>
      <c r="P115" s="175">
        <f t="shared" si="35"/>
        <v>435.11486852925674</v>
      </c>
      <c r="Q115" s="175">
        <f t="shared" si="41"/>
        <v>446</v>
      </c>
      <c r="R115" s="175">
        <f t="shared" si="28"/>
        <v>3524.2728702576469</v>
      </c>
      <c r="W115" s="174">
        <f t="shared" si="46"/>
        <v>47818</v>
      </c>
      <c r="X115" s="131">
        <v>102</v>
      </c>
      <c r="Y115" s="139">
        <f t="shared" si="29"/>
        <v>6354.4730221193631</v>
      </c>
      <c r="Z115" s="175">
        <f t="shared" si="36"/>
        <v>0</v>
      </c>
      <c r="AA115" s="175">
        <f t="shared" si="37"/>
        <v>706.05255801326223</v>
      </c>
      <c r="AB115" s="175">
        <f t="shared" si="42"/>
        <v>706.05</v>
      </c>
      <c r="AC115" s="175">
        <f t="shared" si="30"/>
        <v>5648.4204641061006</v>
      </c>
      <c r="AH115" s="174">
        <f t="shared" si="47"/>
        <v>47818</v>
      </c>
      <c r="AI115" s="131">
        <v>102</v>
      </c>
      <c r="AJ115" s="139">
        <f t="shared" si="31"/>
        <v>48385.512654492617</v>
      </c>
      <c r="AK115" s="175">
        <f t="shared" si="38"/>
        <v>133.06</v>
      </c>
      <c r="AL115" s="175">
        <f t="shared" si="39"/>
        <v>1558.2532296488805</v>
      </c>
      <c r="AM115" s="175">
        <f t="shared" si="43"/>
        <v>1691.31</v>
      </c>
      <c r="AN115" s="175">
        <f t="shared" si="32"/>
        <v>46827.259424843738</v>
      </c>
    </row>
    <row r="116" spans="1:40" x14ac:dyDescent="0.25">
      <c r="A116" s="123">
        <f t="shared" si="44"/>
        <v>47849</v>
      </c>
      <c r="B116" s="124">
        <v>103</v>
      </c>
      <c r="C116" s="125">
        <f t="shared" si="24"/>
        <v>40269.40338856943</v>
      </c>
      <c r="D116" s="126">
        <f t="shared" si="25"/>
        <v>110.74</v>
      </c>
      <c r="E116" s="126">
        <f t="shared" si="33"/>
        <v>750.66384105184477</v>
      </c>
      <c r="F116" s="126">
        <f t="shared" si="40"/>
        <v>861.4</v>
      </c>
      <c r="G116" s="126">
        <f t="shared" si="26"/>
        <v>39518.739547517587</v>
      </c>
      <c r="L116" s="174">
        <f t="shared" si="45"/>
        <v>47849</v>
      </c>
      <c r="M116" s="131">
        <v>103</v>
      </c>
      <c r="N116" s="139">
        <f t="shared" si="27"/>
        <v>3524.2728702576469</v>
      </c>
      <c r="O116" s="175">
        <f t="shared" si="34"/>
        <v>9.69</v>
      </c>
      <c r="P116" s="175">
        <f t="shared" si="35"/>
        <v>436.31143441771218</v>
      </c>
      <c r="Q116" s="175">
        <f t="shared" si="41"/>
        <v>446</v>
      </c>
      <c r="R116" s="175">
        <f t="shared" si="28"/>
        <v>3087.9614358399349</v>
      </c>
      <c r="W116" s="174">
        <f t="shared" si="46"/>
        <v>47849</v>
      </c>
      <c r="X116" s="131">
        <v>103</v>
      </c>
      <c r="Y116" s="139">
        <f t="shared" si="29"/>
        <v>5648.4204641061006</v>
      </c>
      <c r="Z116" s="175">
        <f t="shared" si="36"/>
        <v>0</v>
      </c>
      <c r="AA116" s="175">
        <f t="shared" si="37"/>
        <v>706.05255801326223</v>
      </c>
      <c r="AB116" s="175">
        <f t="shared" si="42"/>
        <v>706.05</v>
      </c>
      <c r="AC116" s="175">
        <f t="shared" si="30"/>
        <v>4942.367906092838</v>
      </c>
      <c r="AH116" s="174">
        <f t="shared" si="47"/>
        <v>47849</v>
      </c>
      <c r="AI116" s="131">
        <v>103</v>
      </c>
      <c r="AJ116" s="139">
        <f t="shared" si="31"/>
        <v>46827.259424843738</v>
      </c>
      <c r="AK116" s="175">
        <f t="shared" si="38"/>
        <v>128.77000000000001</v>
      </c>
      <c r="AL116" s="175">
        <f t="shared" si="39"/>
        <v>1562.5384260304147</v>
      </c>
      <c r="AM116" s="175">
        <f t="shared" si="43"/>
        <v>1691.31</v>
      </c>
      <c r="AN116" s="175">
        <f t="shared" si="32"/>
        <v>45264.720998813325</v>
      </c>
    </row>
    <row r="117" spans="1:40" x14ac:dyDescent="0.25">
      <c r="A117" s="123">
        <f t="shared" si="44"/>
        <v>47880</v>
      </c>
      <c r="B117" s="124">
        <v>104</v>
      </c>
      <c r="C117" s="125">
        <f t="shared" si="24"/>
        <v>39518.739547517587</v>
      </c>
      <c r="D117" s="126">
        <f t="shared" si="25"/>
        <v>108.68</v>
      </c>
      <c r="E117" s="126">
        <f t="shared" si="33"/>
        <v>752.72816661473735</v>
      </c>
      <c r="F117" s="126">
        <f t="shared" si="40"/>
        <v>861.4</v>
      </c>
      <c r="G117" s="126">
        <f t="shared" si="26"/>
        <v>38766.011380902848</v>
      </c>
      <c r="L117" s="174">
        <f t="shared" si="45"/>
        <v>47880</v>
      </c>
      <c r="M117" s="131">
        <v>104</v>
      </c>
      <c r="N117" s="139">
        <f t="shared" si="27"/>
        <v>3087.9614358399349</v>
      </c>
      <c r="O117" s="175">
        <f t="shared" si="34"/>
        <v>8.49</v>
      </c>
      <c r="P117" s="175">
        <f t="shared" si="35"/>
        <v>437.51129086236085</v>
      </c>
      <c r="Q117" s="175">
        <f t="shared" si="41"/>
        <v>446</v>
      </c>
      <c r="R117" s="175">
        <f t="shared" si="28"/>
        <v>2650.4501449775739</v>
      </c>
      <c r="W117" s="174">
        <f t="shared" si="46"/>
        <v>47880</v>
      </c>
      <c r="X117" s="131">
        <v>104</v>
      </c>
      <c r="Y117" s="139">
        <f t="shared" si="29"/>
        <v>4942.367906092838</v>
      </c>
      <c r="Z117" s="175">
        <f t="shared" si="36"/>
        <v>0</v>
      </c>
      <c r="AA117" s="175">
        <f t="shared" si="37"/>
        <v>706.05255801326223</v>
      </c>
      <c r="AB117" s="175">
        <f t="shared" si="42"/>
        <v>706.05</v>
      </c>
      <c r="AC117" s="175">
        <f t="shared" si="30"/>
        <v>4236.3153480795754</v>
      </c>
      <c r="AH117" s="174">
        <f t="shared" si="47"/>
        <v>47880</v>
      </c>
      <c r="AI117" s="131">
        <v>104</v>
      </c>
      <c r="AJ117" s="139">
        <f t="shared" si="31"/>
        <v>45264.720998813325</v>
      </c>
      <c r="AK117" s="175">
        <f t="shared" si="38"/>
        <v>124.48</v>
      </c>
      <c r="AL117" s="175">
        <f t="shared" si="39"/>
        <v>1566.8354067019986</v>
      </c>
      <c r="AM117" s="175">
        <f t="shared" si="43"/>
        <v>1691.31</v>
      </c>
      <c r="AN117" s="175">
        <f t="shared" si="32"/>
        <v>43697.885592111328</v>
      </c>
    </row>
    <row r="118" spans="1:40" x14ac:dyDescent="0.25">
      <c r="A118" s="123">
        <f t="shared" si="44"/>
        <v>47908</v>
      </c>
      <c r="B118" s="124">
        <v>105</v>
      </c>
      <c r="C118" s="125">
        <f t="shared" si="24"/>
        <v>38766.011380902848</v>
      </c>
      <c r="D118" s="126">
        <f t="shared" si="25"/>
        <v>106.61</v>
      </c>
      <c r="E118" s="126">
        <f t="shared" si="33"/>
        <v>754.79816907292786</v>
      </c>
      <c r="F118" s="126">
        <f t="shared" si="40"/>
        <v>861.4</v>
      </c>
      <c r="G118" s="126">
        <f t="shared" si="26"/>
        <v>38011.21321182992</v>
      </c>
      <c r="L118" s="174">
        <f t="shared" si="45"/>
        <v>47908</v>
      </c>
      <c r="M118" s="131">
        <v>105</v>
      </c>
      <c r="N118" s="139">
        <f t="shared" si="27"/>
        <v>2650.4501449775739</v>
      </c>
      <c r="O118" s="175">
        <f t="shared" si="34"/>
        <v>7.29</v>
      </c>
      <c r="P118" s="175">
        <f t="shared" si="35"/>
        <v>438.7144469122324</v>
      </c>
      <c r="Q118" s="175">
        <f t="shared" si="41"/>
        <v>446</v>
      </c>
      <c r="R118" s="175">
        <f t="shared" si="28"/>
        <v>2211.7356980653417</v>
      </c>
      <c r="W118" s="174">
        <f t="shared" si="46"/>
        <v>47908</v>
      </c>
      <c r="X118" s="131">
        <v>105</v>
      </c>
      <c r="Y118" s="139">
        <f t="shared" si="29"/>
        <v>4236.3153480795754</v>
      </c>
      <c r="Z118" s="175">
        <f t="shared" si="36"/>
        <v>0</v>
      </c>
      <c r="AA118" s="175">
        <f t="shared" si="37"/>
        <v>706.05255801326223</v>
      </c>
      <c r="AB118" s="175">
        <f t="shared" si="42"/>
        <v>706.05</v>
      </c>
      <c r="AC118" s="175">
        <f t="shared" si="30"/>
        <v>3530.2627900663133</v>
      </c>
      <c r="AH118" s="174">
        <f t="shared" si="47"/>
        <v>47908</v>
      </c>
      <c r="AI118" s="131">
        <v>105</v>
      </c>
      <c r="AJ118" s="139">
        <f t="shared" si="31"/>
        <v>43697.885592111328</v>
      </c>
      <c r="AK118" s="175">
        <f t="shared" si="38"/>
        <v>120.17</v>
      </c>
      <c r="AL118" s="175">
        <f t="shared" si="39"/>
        <v>1571.1442040704289</v>
      </c>
      <c r="AM118" s="175">
        <f t="shared" si="43"/>
        <v>1691.31</v>
      </c>
      <c r="AN118" s="175">
        <f t="shared" si="32"/>
        <v>42126.7413880409</v>
      </c>
    </row>
    <row r="119" spans="1:40" x14ac:dyDescent="0.25">
      <c r="A119" s="123">
        <f t="shared" si="44"/>
        <v>47939</v>
      </c>
      <c r="B119" s="124">
        <v>106</v>
      </c>
      <c r="C119" s="125">
        <f t="shared" si="24"/>
        <v>38011.21321182992</v>
      </c>
      <c r="D119" s="126">
        <f t="shared" si="25"/>
        <v>104.53</v>
      </c>
      <c r="E119" s="126">
        <f t="shared" si="33"/>
        <v>756.87386403787843</v>
      </c>
      <c r="F119" s="126">
        <f t="shared" si="40"/>
        <v>861.4</v>
      </c>
      <c r="G119" s="126">
        <f t="shared" si="26"/>
        <v>37254.33934779204</v>
      </c>
      <c r="L119" s="174">
        <f t="shared" si="45"/>
        <v>47939</v>
      </c>
      <c r="M119" s="131">
        <v>106</v>
      </c>
      <c r="N119" s="139">
        <f t="shared" si="27"/>
        <v>2211.7356980653417</v>
      </c>
      <c r="O119" s="175">
        <f t="shared" si="34"/>
        <v>6.08</v>
      </c>
      <c r="P119" s="175">
        <f t="shared" si="35"/>
        <v>439.92091164124099</v>
      </c>
      <c r="Q119" s="175">
        <f t="shared" si="41"/>
        <v>446</v>
      </c>
      <c r="R119" s="175">
        <f t="shared" si="28"/>
        <v>1771.8147864241007</v>
      </c>
      <c r="W119" s="174">
        <f t="shared" si="46"/>
        <v>47939</v>
      </c>
      <c r="X119" s="131">
        <v>106</v>
      </c>
      <c r="Y119" s="139">
        <f t="shared" si="29"/>
        <v>3530.2627900663133</v>
      </c>
      <c r="Z119" s="175">
        <f t="shared" si="36"/>
        <v>0</v>
      </c>
      <c r="AA119" s="175">
        <f t="shared" si="37"/>
        <v>706.05255801326223</v>
      </c>
      <c r="AB119" s="175">
        <f t="shared" si="42"/>
        <v>706.05</v>
      </c>
      <c r="AC119" s="175">
        <f t="shared" si="30"/>
        <v>2824.2102320530512</v>
      </c>
      <c r="AH119" s="174">
        <f t="shared" si="47"/>
        <v>47939</v>
      </c>
      <c r="AI119" s="131">
        <v>106</v>
      </c>
      <c r="AJ119" s="139">
        <f t="shared" si="31"/>
        <v>42126.7413880409</v>
      </c>
      <c r="AK119" s="175">
        <f t="shared" si="38"/>
        <v>115.85</v>
      </c>
      <c r="AL119" s="175">
        <f t="shared" si="39"/>
        <v>1575.4648506316225</v>
      </c>
      <c r="AM119" s="175">
        <f t="shared" si="43"/>
        <v>1691.31</v>
      </c>
      <c r="AN119" s="175">
        <f t="shared" si="32"/>
        <v>40551.276537409278</v>
      </c>
    </row>
    <row r="120" spans="1:40" x14ac:dyDescent="0.25">
      <c r="A120" s="123">
        <f t="shared" si="44"/>
        <v>47969</v>
      </c>
      <c r="B120" s="124">
        <v>107</v>
      </c>
      <c r="C120" s="125">
        <f t="shared" si="24"/>
        <v>37254.33934779204</v>
      </c>
      <c r="D120" s="126">
        <f t="shared" si="25"/>
        <v>102.45</v>
      </c>
      <c r="E120" s="126">
        <f t="shared" si="33"/>
        <v>758.95526716398263</v>
      </c>
      <c r="F120" s="126">
        <f t="shared" si="40"/>
        <v>861.4</v>
      </c>
      <c r="G120" s="126">
        <f t="shared" si="26"/>
        <v>36495.384080628057</v>
      </c>
      <c r="L120" s="174">
        <f t="shared" si="45"/>
        <v>47969</v>
      </c>
      <c r="M120" s="131">
        <v>107</v>
      </c>
      <c r="N120" s="139">
        <f t="shared" si="27"/>
        <v>1771.8147864241007</v>
      </c>
      <c r="O120" s="175">
        <f t="shared" si="34"/>
        <v>4.87</v>
      </c>
      <c r="P120" s="175">
        <f t="shared" si="35"/>
        <v>441.13069414825441</v>
      </c>
      <c r="Q120" s="175">
        <f t="shared" si="41"/>
        <v>446</v>
      </c>
      <c r="R120" s="175">
        <f t="shared" si="28"/>
        <v>1330.6840922758463</v>
      </c>
      <c r="W120" s="174">
        <f t="shared" si="46"/>
        <v>47969</v>
      </c>
      <c r="X120" s="131">
        <v>107</v>
      </c>
      <c r="Y120" s="139">
        <f t="shared" si="29"/>
        <v>2824.2102320530512</v>
      </c>
      <c r="Z120" s="175">
        <f t="shared" si="36"/>
        <v>0</v>
      </c>
      <c r="AA120" s="175">
        <f t="shared" si="37"/>
        <v>706.05255801326223</v>
      </c>
      <c r="AB120" s="175">
        <f t="shared" si="42"/>
        <v>706.05</v>
      </c>
      <c r="AC120" s="175">
        <f t="shared" si="30"/>
        <v>2118.1576740397891</v>
      </c>
      <c r="AH120" s="174">
        <f t="shared" si="47"/>
        <v>47969</v>
      </c>
      <c r="AI120" s="131">
        <v>107</v>
      </c>
      <c r="AJ120" s="139">
        <f t="shared" si="31"/>
        <v>40551.276537409278</v>
      </c>
      <c r="AK120" s="175">
        <f t="shared" si="38"/>
        <v>111.52</v>
      </c>
      <c r="AL120" s="175">
        <f t="shared" si="39"/>
        <v>1579.7973789708597</v>
      </c>
      <c r="AM120" s="175">
        <f t="shared" si="43"/>
        <v>1691.31</v>
      </c>
      <c r="AN120" s="175">
        <f t="shared" si="32"/>
        <v>38971.479158438415</v>
      </c>
    </row>
    <row r="121" spans="1:40" x14ac:dyDescent="0.25">
      <c r="A121" s="123">
        <f t="shared" si="44"/>
        <v>48000</v>
      </c>
      <c r="B121" s="124">
        <v>108</v>
      </c>
      <c r="C121" s="125">
        <f t="shared" si="24"/>
        <v>36495.384080628057</v>
      </c>
      <c r="D121" s="126">
        <f t="shared" si="25"/>
        <v>100.36</v>
      </c>
      <c r="E121" s="126">
        <f t="shared" si="33"/>
        <v>761.04239414868357</v>
      </c>
      <c r="F121" s="126">
        <f t="shared" si="40"/>
        <v>861.4</v>
      </c>
      <c r="G121" s="126">
        <f t="shared" si="26"/>
        <v>35734.341686479376</v>
      </c>
      <c r="L121" s="174">
        <f t="shared" si="45"/>
        <v>48000</v>
      </c>
      <c r="M121" s="131">
        <v>108</v>
      </c>
      <c r="N121" s="139">
        <f t="shared" si="27"/>
        <v>1330.6840922758463</v>
      </c>
      <c r="O121" s="175">
        <f t="shared" si="34"/>
        <v>3.66</v>
      </c>
      <c r="P121" s="175">
        <f t="shared" si="35"/>
        <v>442.34380355716212</v>
      </c>
      <c r="Q121" s="175">
        <f t="shared" si="41"/>
        <v>446</v>
      </c>
      <c r="R121" s="175">
        <f t="shared" si="28"/>
        <v>888.34028871868418</v>
      </c>
      <c r="W121" s="174">
        <f t="shared" si="46"/>
        <v>48000</v>
      </c>
      <c r="X121" s="131">
        <v>108</v>
      </c>
      <c r="Y121" s="139">
        <f t="shared" si="29"/>
        <v>2118.1576740397891</v>
      </c>
      <c r="Z121" s="175">
        <f t="shared" si="36"/>
        <v>0</v>
      </c>
      <c r="AA121" s="175">
        <f t="shared" si="37"/>
        <v>706.05255801326223</v>
      </c>
      <c r="AB121" s="175">
        <f t="shared" si="42"/>
        <v>706.05</v>
      </c>
      <c r="AC121" s="175">
        <f t="shared" si="30"/>
        <v>1412.105116026527</v>
      </c>
      <c r="AH121" s="174">
        <f t="shared" si="47"/>
        <v>48000</v>
      </c>
      <c r="AI121" s="131">
        <v>108</v>
      </c>
      <c r="AJ121" s="139">
        <f t="shared" si="31"/>
        <v>38971.479158438415</v>
      </c>
      <c r="AK121" s="175">
        <f t="shared" si="38"/>
        <v>107.17</v>
      </c>
      <c r="AL121" s="175">
        <f t="shared" si="39"/>
        <v>1584.1418217630296</v>
      </c>
      <c r="AM121" s="175">
        <f t="shared" si="43"/>
        <v>1691.31</v>
      </c>
      <c r="AN121" s="175">
        <f t="shared" si="32"/>
        <v>37387.337336675388</v>
      </c>
    </row>
    <row r="122" spans="1:40" x14ac:dyDescent="0.25">
      <c r="A122" s="123">
        <f t="shared" si="44"/>
        <v>48030</v>
      </c>
      <c r="B122" s="124">
        <v>109</v>
      </c>
      <c r="C122" s="125">
        <f t="shared" si="24"/>
        <v>35734.341686479376</v>
      </c>
      <c r="D122" s="126">
        <f t="shared" si="25"/>
        <v>98.27</v>
      </c>
      <c r="E122" s="126">
        <f t="shared" si="33"/>
        <v>763.13526073259254</v>
      </c>
      <c r="F122" s="126">
        <f t="shared" si="40"/>
        <v>861.4</v>
      </c>
      <c r="G122" s="126">
        <f t="shared" si="26"/>
        <v>34971.206425746786</v>
      </c>
      <c r="L122" s="174">
        <f t="shared" si="45"/>
        <v>48030</v>
      </c>
      <c r="M122" s="131">
        <v>109</v>
      </c>
      <c r="N122" s="139">
        <f t="shared" si="27"/>
        <v>888.34028871868418</v>
      </c>
      <c r="O122" s="175">
        <f t="shared" si="34"/>
        <v>2.44</v>
      </c>
      <c r="P122" s="175">
        <f t="shared" si="35"/>
        <v>443.56024901694428</v>
      </c>
      <c r="Q122" s="175">
        <f t="shared" si="41"/>
        <v>446</v>
      </c>
      <c r="R122" s="175">
        <f t="shared" si="28"/>
        <v>444.7800397017399</v>
      </c>
      <c r="W122" s="174">
        <f t="shared" si="46"/>
        <v>48030</v>
      </c>
      <c r="X122" s="131">
        <v>109</v>
      </c>
      <c r="Y122" s="139">
        <f t="shared" si="29"/>
        <v>1412.105116026527</v>
      </c>
      <c r="Z122" s="175">
        <f t="shared" si="36"/>
        <v>0</v>
      </c>
      <c r="AA122" s="175">
        <f t="shared" si="37"/>
        <v>706.05255801326223</v>
      </c>
      <c r="AB122" s="175">
        <f t="shared" si="42"/>
        <v>706.05</v>
      </c>
      <c r="AC122" s="175">
        <f t="shared" si="30"/>
        <v>706.05255801326473</v>
      </c>
      <c r="AH122" s="174">
        <f t="shared" si="47"/>
        <v>48030</v>
      </c>
      <c r="AI122" s="131">
        <v>109</v>
      </c>
      <c r="AJ122" s="139">
        <f t="shared" si="31"/>
        <v>37387.337336675388</v>
      </c>
      <c r="AK122" s="175">
        <f t="shared" si="38"/>
        <v>102.82</v>
      </c>
      <c r="AL122" s="175">
        <f t="shared" si="39"/>
        <v>1588.498211772878</v>
      </c>
      <c r="AM122" s="175">
        <f t="shared" si="43"/>
        <v>1691.31</v>
      </c>
      <c r="AN122" s="175">
        <f t="shared" si="32"/>
        <v>35798.839124902508</v>
      </c>
    </row>
    <row r="123" spans="1:40" x14ac:dyDescent="0.25">
      <c r="A123" s="123">
        <f t="shared" si="44"/>
        <v>48061</v>
      </c>
      <c r="B123" s="124">
        <v>110</v>
      </c>
      <c r="C123" s="125">
        <f t="shared" si="24"/>
        <v>34971.206425746786</v>
      </c>
      <c r="D123" s="126">
        <f t="shared" si="25"/>
        <v>96.17</v>
      </c>
      <c r="E123" s="126">
        <f t="shared" si="33"/>
        <v>765.23388269960697</v>
      </c>
      <c r="F123" s="126">
        <f t="shared" si="40"/>
        <v>861.4</v>
      </c>
      <c r="G123" s="126">
        <f t="shared" si="26"/>
        <v>34205.972543047181</v>
      </c>
      <c r="L123" s="174">
        <f t="shared" si="45"/>
        <v>48061</v>
      </c>
      <c r="M123" s="131">
        <v>110</v>
      </c>
      <c r="N123" s="139">
        <f t="shared" si="27"/>
        <v>444.7800397017399</v>
      </c>
      <c r="O123" s="175">
        <f t="shared" si="34"/>
        <v>1.22</v>
      </c>
      <c r="P123" s="175">
        <f t="shared" si="35"/>
        <v>444.78003970174098</v>
      </c>
      <c r="Q123" s="175">
        <f t="shared" si="41"/>
        <v>446</v>
      </c>
      <c r="R123" s="175">
        <f t="shared" si="28"/>
        <v>-1.0800249583553523E-12</v>
      </c>
      <c r="W123" s="174">
        <f t="shared" si="46"/>
        <v>48061</v>
      </c>
      <c r="X123" s="131">
        <v>110</v>
      </c>
      <c r="Y123" s="139">
        <f t="shared" si="29"/>
        <v>706.05255801326473</v>
      </c>
      <c r="Z123" s="175">
        <f t="shared" si="36"/>
        <v>0</v>
      </c>
      <c r="AA123" s="175">
        <f t="shared" si="37"/>
        <v>706.05255801326223</v>
      </c>
      <c r="AB123" s="175">
        <f t="shared" si="42"/>
        <v>706.05</v>
      </c>
      <c r="AC123" s="175">
        <f t="shared" si="30"/>
        <v>2.5011104298755527E-12</v>
      </c>
      <c r="AH123" s="174">
        <f t="shared" si="47"/>
        <v>48061</v>
      </c>
      <c r="AI123" s="131">
        <v>110</v>
      </c>
      <c r="AJ123" s="139">
        <f t="shared" si="31"/>
        <v>35798.839124902508</v>
      </c>
      <c r="AK123" s="175">
        <f t="shared" si="38"/>
        <v>98.45</v>
      </c>
      <c r="AL123" s="175">
        <f t="shared" si="39"/>
        <v>1592.8665818552533</v>
      </c>
      <c r="AM123" s="175">
        <f t="shared" si="43"/>
        <v>1691.31</v>
      </c>
      <c r="AN123" s="175">
        <f t="shared" si="32"/>
        <v>34205.972543047254</v>
      </c>
    </row>
    <row r="124" spans="1:40" x14ac:dyDescent="0.25">
      <c r="AH124" s="174"/>
      <c r="AI124" s="131"/>
      <c r="AJ124" s="139"/>
      <c r="AK124" s="175"/>
      <c r="AL124" s="175"/>
      <c r="AM124" s="175"/>
      <c r="AN124" s="175"/>
    </row>
    <row r="125" spans="1:40" x14ac:dyDescent="0.25">
      <c r="AH125" s="174"/>
      <c r="AI125" s="131"/>
      <c r="AJ125" s="139"/>
      <c r="AK125" s="175"/>
      <c r="AL125" s="175"/>
      <c r="AM125" s="175"/>
      <c r="AN125" s="175"/>
    </row>
    <row r="126" spans="1:40" x14ac:dyDescent="0.25">
      <c r="AH126" s="174"/>
      <c r="AI126" s="131"/>
      <c r="AJ126" s="139"/>
      <c r="AK126" s="175"/>
      <c r="AL126" s="175"/>
      <c r="AM126" s="175"/>
      <c r="AN126" s="175"/>
    </row>
    <row r="127" spans="1:40" x14ac:dyDescent="0.25">
      <c r="AH127" s="174"/>
      <c r="AI127" s="131"/>
      <c r="AJ127" s="139"/>
      <c r="AK127" s="175"/>
      <c r="AL127" s="175"/>
      <c r="AM127" s="175"/>
      <c r="AN127" s="175"/>
    </row>
    <row r="128" spans="1:40" x14ac:dyDescent="0.25">
      <c r="AH128" s="174"/>
      <c r="AI128" s="131"/>
      <c r="AJ128" s="139"/>
      <c r="AK128" s="175"/>
      <c r="AL128" s="175"/>
      <c r="AM128" s="175"/>
      <c r="AN128" s="175"/>
    </row>
    <row r="129" spans="34:40" x14ac:dyDescent="0.25">
      <c r="AH129" s="174"/>
      <c r="AI129" s="131"/>
      <c r="AJ129" s="139"/>
      <c r="AK129" s="175"/>
      <c r="AL129" s="175"/>
      <c r="AM129" s="175"/>
      <c r="AN129" s="175"/>
    </row>
    <row r="130" spans="34:40" x14ac:dyDescent="0.25">
      <c r="AH130" s="174"/>
      <c r="AI130" s="131"/>
      <c r="AJ130" s="139"/>
      <c r="AK130" s="175"/>
      <c r="AL130" s="175"/>
      <c r="AM130" s="175"/>
      <c r="AN130" s="175"/>
    </row>
    <row r="131" spans="34:40" x14ac:dyDescent="0.25">
      <c r="AH131" s="174"/>
      <c r="AI131" s="131"/>
      <c r="AJ131" s="139"/>
      <c r="AK131" s="175"/>
      <c r="AL131" s="175"/>
      <c r="AM131" s="175"/>
      <c r="AN131" s="175"/>
    </row>
    <row r="132" spans="34:40" x14ac:dyDescent="0.25">
      <c r="AH132" s="174"/>
      <c r="AI132" s="131"/>
      <c r="AJ132" s="139"/>
      <c r="AK132" s="175"/>
      <c r="AL132" s="175"/>
      <c r="AM132" s="175"/>
      <c r="AN132" s="175"/>
    </row>
    <row r="133" spans="34:40" x14ac:dyDescent="0.25">
      <c r="AH133" s="174"/>
      <c r="AI133" s="131"/>
      <c r="AJ133" s="139"/>
      <c r="AK133" s="175"/>
      <c r="AL133" s="175"/>
      <c r="AM133" s="175"/>
      <c r="AN133" s="1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2B9C-B80C-455F-BA52-FF90B6CB0367}">
  <sheetPr codeName="Sheet58"/>
  <dimension ref="A1:R123"/>
  <sheetViews>
    <sheetView showOutlineSymbols="0" showWhiteSpace="0" zoomScaleNormal="100" workbookViewId="0">
      <selection activeCell="I16" sqref="I16"/>
    </sheetView>
  </sheetViews>
  <sheetFormatPr defaultColWidth="9.140625" defaultRowHeight="15" x14ac:dyDescent="0.25"/>
  <cols>
    <col min="1" max="1" width="9.140625" style="80"/>
    <col min="2" max="2" width="7.85546875" style="80" customWidth="1"/>
    <col min="3" max="3" width="14.7109375" style="80" customWidth="1"/>
    <col min="4" max="4" width="14.28515625" style="80" customWidth="1"/>
    <col min="5" max="5" width="14.85546875" style="80" customWidth="1"/>
    <col min="6" max="6" width="14.7109375" style="80" customWidth="1"/>
    <col min="7" max="7" width="14.7109375" style="137" customWidth="1"/>
    <col min="8" max="11" width="9.140625" style="80"/>
    <col min="12" max="12" width="9.140625" style="154"/>
    <col min="13" max="13" width="11.28515625" style="154" customWidth="1"/>
    <col min="14" max="14" width="18.85546875" style="154" customWidth="1"/>
    <col min="15" max="15" width="14.28515625" style="154" customWidth="1"/>
    <col min="16" max="17" width="14.7109375" style="154" customWidth="1"/>
    <col min="18" max="18" width="14.7109375" style="208" customWidth="1"/>
    <col min="19" max="16384" width="9.140625" style="80"/>
  </cols>
  <sheetData>
    <row r="1" spans="1:18" x14ac:dyDescent="0.25">
      <c r="A1" s="78"/>
      <c r="B1" s="78"/>
      <c r="C1" s="78"/>
      <c r="D1" s="78"/>
      <c r="E1" s="78"/>
      <c r="F1" s="78"/>
      <c r="G1" s="201"/>
      <c r="L1" s="129"/>
      <c r="M1" s="129"/>
      <c r="N1" s="129"/>
      <c r="O1" s="129"/>
      <c r="P1" s="129"/>
      <c r="Q1" s="129"/>
      <c r="R1" s="202"/>
    </row>
    <row r="2" spans="1:18" x14ac:dyDescent="0.25">
      <c r="A2" s="78"/>
      <c r="B2" s="78"/>
      <c r="C2" s="78"/>
      <c r="D2" s="78"/>
      <c r="E2" s="78"/>
      <c r="F2" s="81"/>
      <c r="G2" s="203"/>
      <c r="L2" s="129"/>
      <c r="M2" s="129"/>
      <c r="N2" s="129"/>
      <c r="O2" s="129"/>
      <c r="P2" s="129"/>
      <c r="Q2" s="131"/>
      <c r="R2" s="204"/>
    </row>
    <row r="3" spans="1:18" x14ac:dyDescent="0.25">
      <c r="A3" s="78"/>
      <c r="B3" s="78"/>
      <c r="C3" s="78"/>
      <c r="D3" s="78"/>
      <c r="E3" s="78"/>
      <c r="F3" s="81"/>
      <c r="G3" s="203"/>
      <c r="L3" s="129"/>
      <c r="M3" s="129"/>
      <c r="N3" s="129"/>
      <c r="O3" s="129"/>
      <c r="P3" s="129"/>
      <c r="Q3" s="131"/>
      <c r="R3" s="204"/>
    </row>
    <row r="4" spans="1:18" ht="21" x14ac:dyDescent="0.35">
      <c r="A4" s="78"/>
      <c r="B4" s="133" t="s">
        <v>46</v>
      </c>
      <c r="C4" s="78"/>
      <c r="D4" s="78"/>
      <c r="E4" s="134"/>
      <c r="F4" s="135" t="str">
        <f>'[8]Lisa 3_RaM_al 07.22'!D6</f>
        <v>Suur tn 3, Jõgeva</v>
      </c>
      <c r="G4" s="205"/>
      <c r="K4" s="137"/>
      <c r="L4" s="129"/>
      <c r="M4" s="138" t="s">
        <v>69</v>
      </c>
      <c r="N4" s="129"/>
      <c r="O4" s="129"/>
      <c r="P4" s="131"/>
      <c r="Q4" s="139"/>
      <c r="R4" s="206"/>
    </row>
    <row r="5" spans="1:18" x14ac:dyDescent="0.25">
      <c r="A5" s="78"/>
      <c r="B5" s="78"/>
      <c r="C5" s="78"/>
      <c r="D5" s="78"/>
      <c r="E5" s="78"/>
      <c r="F5" s="125"/>
      <c r="G5" s="207"/>
      <c r="K5" s="140"/>
      <c r="L5" s="129"/>
      <c r="M5" s="129"/>
      <c r="N5" s="129"/>
      <c r="O5" s="129"/>
      <c r="P5" s="129"/>
      <c r="Q5" s="139"/>
      <c r="R5" s="206"/>
    </row>
    <row r="6" spans="1:18" x14ac:dyDescent="0.25">
      <c r="A6" s="78"/>
      <c r="B6" s="141" t="s">
        <v>49</v>
      </c>
      <c r="C6" s="142"/>
      <c r="D6" s="143"/>
      <c r="E6" s="99">
        <v>44743</v>
      </c>
      <c r="F6" s="144"/>
      <c r="G6" s="207"/>
      <c r="K6" s="145"/>
      <c r="L6" s="129"/>
      <c r="M6" s="146" t="s">
        <v>49</v>
      </c>
      <c r="N6" s="147"/>
      <c r="O6" s="148"/>
      <c r="P6" s="149">
        <v>44743</v>
      </c>
      <c r="Q6" s="150"/>
      <c r="R6" s="206"/>
    </row>
    <row r="7" spans="1:18" x14ac:dyDescent="0.25">
      <c r="A7" s="78"/>
      <c r="B7" s="151" t="s">
        <v>51</v>
      </c>
      <c r="C7" s="124"/>
      <c r="E7" s="103">
        <v>110</v>
      </c>
      <c r="F7" s="152" t="s">
        <v>52</v>
      </c>
      <c r="G7" s="207"/>
      <c r="K7" s="128"/>
      <c r="L7" s="129"/>
      <c r="M7" s="153" t="s">
        <v>51</v>
      </c>
      <c r="N7" s="131"/>
      <c r="P7" s="155">
        <v>110</v>
      </c>
      <c r="Q7" s="156" t="s">
        <v>52</v>
      </c>
    </row>
    <row r="8" spans="1:18" x14ac:dyDescent="0.25">
      <c r="A8" s="78"/>
      <c r="B8" s="151" t="s">
        <v>59</v>
      </c>
      <c r="C8" s="124"/>
      <c r="D8" s="157">
        <f>E6-1</f>
        <v>44742</v>
      </c>
      <c r="E8" s="217">
        <v>20138.703120403945</v>
      </c>
      <c r="F8" s="152" t="s">
        <v>55</v>
      </c>
      <c r="G8" s="207"/>
      <c r="K8" s="128"/>
      <c r="L8" s="129"/>
      <c r="M8" s="153" t="s">
        <v>76</v>
      </c>
      <c r="N8" s="131"/>
      <c r="O8" s="159">
        <f>P6-1</f>
        <v>44742</v>
      </c>
      <c r="P8" s="160">
        <v>12495.008363183963</v>
      </c>
      <c r="Q8" s="156" t="s">
        <v>55</v>
      </c>
    </row>
    <row r="9" spans="1:18" x14ac:dyDescent="0.25">
      <c r="A9" s="78"/>
      <c r="B9" s="151" t="s">
        <v>60</v>
      </c>
      <c r="C9" s="124"/>
      <c r="D9" s="157">
        <f>EDATE(D8,E7)</f>
        <v>48090</v>
      </c>
      <c r="E9" s="107">
        <v>0</v>
      </c>
      <c r="F9" s="152" t="s">
        <v>55</v>
      </c>
      <c r="G9" s="207"/>
      <c r="K9" s="128"/>
      <c r="L9" s="129"/>
      <c r="M9" s="153" t="s">
        <v>73</v>
      </c>
      <c r="N9" s="131"/>
      <c r="O9" s="159">
        <f>EDATE(O8,P7)</f>
        <v>48090</v>
      </c>
      <c r="P9" s="160">
        <v>0</v>
      </c>
      <c r="Q9" s="156" t="s">
        <v>55</v>
      </c>
      <c r="R9" s="209"/>
    </row>
    <row r="10" spans="1:18" x14ac:dyDescent="0.25">
      <c r="A10" s="78"/>
      <c r="B10" s="114" t="s">
        <v>61</v>
      </c>
      <c r="C10" s="115"/>
      <c r="D10" s="116"/>
      <c r="E10" s="117">
        <v>3.3000000000000002E-2</v>
      </c>
      <c r="F10" s="118"/>
      <c r="G10" s="210"/>
      <c r="K10" s="128"/>
      <c r="L10" s="129"/>
      <c r="M10" s="164" t="s">
        <v>61</v>
      </c>
      <c r="N10" s="165"/>
      <c r="O10" s="166"/>
      <c r="P10" s="167">
        <f>E10</f>
        <v>3.3000000000000002E-2</v>
      </c>
      <c r="Q10" s="168"/>
      <c r="R10" s="206"/>
    </row>
    <row r="11" spans="1:18" x14ac:dyDescent="0.25">
      <c r="A11" s="78"/>
      <c r="B11" s="169"/>
      <c r="C11" s="124"/>
      <c r="E11" s="170"/>
      <c r="F11" s="169"/>
      <c r="G11" s="210"/>
      <c r="K11" s="128"/>
      <c r="L11" s="129"/>
      <c r="M11" s="155"/>
      <c r="N11" s="131"/>
      <c r="P11" s="171"/>
      <c r="Q11" s="155"/>
      <c r="R11" s="206"/>
    </row>
    <row r="12" spans="1:18" x14ac:dyDescent="0.25">
      <c r="E12" s="170"/>
      <c r="K12" s="128"/>
    </row>
    <row r="13" spans="1:18" ht="15.75" thickBot="1" x14ac:dyDescent="0.3">
      <c r="A13" s="172" t="s">
        <v>62</v>
      </c>
      <c r="B13" s="172" t="s">
        <v>63</v>
      </c>
      <c r="C13" s="172" t="s">
        <v>64</v>
      </c>
      <c r="D13" s="172" t="s">
        <v>65</v>
      </c>
      <c r="E13" s="172" t="s">
        <v>66</v>
      </c>
      <c r="F13" s="172" t="s">
        <v>67</v>
      </c>
      <c r="G13" s="211" t="s">
        <v>68</v>
      </c>
      <c r="K13" s="128"/>
      <c r="L13" s="173" t="s">
        <v>62</v>
      </c>
      <c r="M13" s="173" t="s">
        <v>63</v>
      </c>
      <c r="N13" s="173" t="s">
        <v>64</v>
      </c>
      <c r="O13" s="173" t="s">
        <v>65</v>
      </c>
      <c r="P13" s="173" t="s">
        <v>66</v>
      </c>
      <c r="Q13" s="173" t="s">
        <v>67</v>
      </c>
      <c r="R13" s="212" t="s">
        <v>68</v>
      </c>
    </row>
    <row r="14" spans="1:18" x14ac:dyDescent="0.25">
      <c r="A14" s="123">
        <f>E6</f>
        <v>44743</v>
      </c>
      <c r="B14" s="124">
        <v>1</v>
      </c>
      <c r="C14" s="125">
        <f>E8</f>
        <v>20138.703120403945</v>
      </c>
      <c r="D14" s="126">
        <f>ROUND(C14*$E$10/12,2)</f>
        <v>55.38</v>
      </c>
      <c r="E14" s="126">
        <f t="shared" ref="E14:E77" si="0">PPMT($E$10/12,B14,$E$7,-$E$8,$E$9,0)</f>
        <v>157.03206279775983</v>
      </c>
      <c r="F14" s="126">
        <f>ROUND(PMT($E$10/12,E7,-E8,E9),2)</f>
        <v>212.41</v>
      </c>
      <c r="G14" s="125">
        <f>C14-E14</f>
        <v>19981.671057606185</v>
      </c>
      <c r="K14" s="128"/>
      <c r="L14" s="174">
        <f>P6</f>
        <v>44743</v>
      </c>
      <c r="M14" s="131">
        <v>1</v>
      </c>
      <c r="N14" s="139">
        <f>P8</f>
        <v>12495.008363183963</v>
      </c>
      <c r="O14" s="175">
        <f>ROUND(N14*$P$10/12,2)</f>
        <v>34.36</v>
      </c>
      <c r="P14" s="175">
        <f>PPMT($P$10/12,M14,$P$7,-$P$8,$P$9,0)</f>
        <v>97.430153581144907</v>
      </c>
      <c r="Q14" s="175">
        <f>ROUND(PMT($P$10/12,P7,-P8,P9),2)</f>
        <v>131.79</v>
      </c>
      <c r="R14" s="139">
        <f>N14-P14</f>
        <v>12397.578209602818</v>
      </c>
    </row>
    <row r="15" spans="1:18" x14ac:dyDescent="0.25">
      <c r="A15" s="123">
        <f>EDATE(A14,1)</f>
        <v>44774</v>
      </c>
      <c r="B15" s="124">
        <v>2</v>
      </c>
      <c r="C15" s="125">
        <f>G14</f>
        <v>19981.671057606185</v>
      </c>
      <c r="D15" s="126">
        <f t="shared" ref="D15:D72" si="1">ROUND(C15*$E$10/12,2)</f>
        <v>54.95</v>
      </c>
      <c r="E15" s="126">
        <f t="shared" si="0"/>
        <v>157.46390097045366</v>
      </c>
      <c r="F15" s="126">
        <f>F14</f>
        <v>212.41</v>
      </c>
      <c r="G15" s="125">
        <f t="shared" ref="G15:G72" si="2">C15-E15</f>
        <v>19824.20715663573</v>
      </c>
      <c r="K15" s="128"/>
      <c r="L15" s="174">
        <f>EDATE(L14,1)</f>
        <v>44774</v>
      </c>
      <c r="M15" s="131">
        <v>2</v>
      </c>
      <c r="N15" s="139">
        <f>R14</f>
        <v>12397.578209602818</v>
      </c>
      <c r="O15" s="175">
        <f t="shared" ref="O15:O78" si="3">ROUND(N15*$P$10/12,2)</f>
        <v>34.090000000000003</v>
      </c>
      <c r="P15" s="175">
        <f t="shared" ref="P15:P78" si="4">PPMT($P$10/12,M15,$P$7,-$P$8,$P$9,0)</f>
        <v>97.698086503493045</v>
      </c>
      <c r="Q15" s="175">
        <f>Q14</f>
        <v>131.79</v>
      </c>
      <c r="R15" s="139">
        <f t="shared" ref="R15:R72" si="5">N15-P15</f>
        <v>12299.880123099325</v>
      </c>
    </row>
    <row r="16" spans="1:18" x14ac:dyDescent="0.25">
      <c r="A16" s="123">
        <f>EDATE(A15,1)</f>
        <v>44805</v>
      </c>
      <c r="B16" s="124">
        <v>3</v>
      </c>
      <c r="C16" s="125">
        <f>G15</f>
        <v>19824.20715663573</v>
      </c>
      <c r="D16" s="126">
        <f t="shared" si="1"/>
        <v>54.52</v>
      </c>
      <c r="E16" s="126">
        <f t="shared" si="0"/>
        <v>157.8969266981224</v>
      </c>
      <c r="F16" s="126">
        <f t="shared" ref="F16:F79" si="6">F15</f>
        <v>212.41</v>
      </c>
      <c r="G16" s="125">
        <f t="shared" si="2"/>
        <v>19666.310229937608</v>
      </c>
      <c r="K16" s="128"/>
      <c r="L16" s="174">
        <f>EDATE(L15,1)</f>
        <v>44805</v>
      </c>
      <c r="M16" s="131">
        <v>3</v>
      </c>
      <c r="N16" s="139">
        <f>R15</f>
        <v>12299.880123099325</v>
      </c>
      <c r="O16" s="175">
        <f t="shared" si="3"/>
        <v>33.82</v>
      </c>
      <c r="P16" s="175">
        <f t="shared" si="4"/>
        <v>97.966756241377652</v>
      </c>
      <c r="Q16" s="175">
        <f t="shared" ref="Q16:Q79" si="7">Q15</f>
        <v>131.79</v>
      </c>
      <c r="R16" s="139">
        <f t="shared" si="5"/>
        <v>12201.913366857947</v>
      </c>
    </row>
    <row r="17" spans="1:18" x14ac:dyDescent="0.25">
      <c r="A17" s="123">
        <f t="shared" ref="A17:A80" si="8">EDATE(A16,1)</f>
        <v>44835</v>
      </c>
      <c r="B17" s="124">
        <v>4</v>
      </c>
      <c r="C17" s="125">
        <f t="shared" ref="C17:C72" si="9">G16</f>
        <v>19666.310229937608</v>
      </c>
      <c r="D17" s="126">
        <f t="shared" si="1"/>
        <v>54.08</v>
      </c>
      <c r="E17" s="126">
        <f t="shared" si="0"/>
        <v>158.33114324654224</v>
      </c>
      <c r="F17" s="126">
        <f t="shared" si="6"/>
        <v>212.41</v>
      </c>
      <c r="G17" s="125">
        <f t="shared" si="2"/>
        <v>19507.979086691066</v>
      </c>
      <c r="K17" s="128"/>
      <c r="L17" s="174">
        <f t="shared" ref="L17:L80" si="10">EDATE(L16,1)</f>
        <v>44835</v>
      </c>
      <c r="M17" s="131">
        <v>4</v>
      </c>
      <c r="N17" s="139">
        <f t="shared" ref="N17:N72" si="11">R16</f>
        <v>12201.913366857947</v>
      </c>
      <c r="O17" s="175">
        <f t="shared" si="3"/>
        <v>33.56</v>
      </c>
      <c r="P17" s="175">
        <f t="shared" si="4"/>
        <v>98.236164821041442</v>
      </c>
      <c r="Q17" s="175">
        <f t="shared" si="7"/>
        <v>131.79</v>
      </c>
      <c r="R17" s="139">
        <f t="shared" si="5"/>
        <v>12103.677202036906</v>
      </c>
    </row>
    <row r="18" spans="1:18" x14ac:dyDescent="0.25">
      <c r="A18" s="123">
        <f t="shared" si="8"/>
        <v>44866</v>
      </c>
      <c r="B18" s="124">
        <v>5</v>
      </c>
      <c r="C18" s="125">
        <f t="shared" si="9"/>
        <v>19507.979086691066</v>
      </c>
      <c r="D18" s="126">
        <f t="shared" si="1"/>
        <v>53.65</v>
      </c>
      <c r="E18" s="126">
        <f t="shared" si="0"/>
        <v>158.76655389047025</v>
      </c>
      <c r="F18" s="126">
        <f t="shared" si="6"/>
        <v>212.41</v>
      </c>
      <c r="G18" s="125">
        <f t="shared" si="2"/>
        <v>19349.212532800597</v>
      </c>
      <c r="K18" s="128"/>
      <c r="L18" s="174">
        <f t="shared" si="10"/>
        <v>44866</v>
      </c>
      <c r="M18" s="131">
        <v>5</v>
      </c>
      <c r="N18" s="139">
        <f t="shared" si="11"/>
        <v>12103.677202036906</v>
      </c>
      <c r="O18" s="175">
        <f t="shared" si="3"/>
        <v>33.29</v>
      </c>
      <c r="P18" s="175">
        <f t="shared" si="4"/>
        <v>98.506314274299314</v>
      </c>
      <c r="Q18" s="175">
        <f t="shared" si="7"/>
        <v>131.79</v>
      </c>
      <c r="R18" s="139">
        <f t="shared" si="5"/>
        <v>12005.170887762606</v>
      </c>
    </row>
    <row r="19" spans="1:18" x14ac:dyDescent="0.25">
      <c r="A19" s="123">
        <f t="shared" si="8"/>
        <v>44896</v>
      </c>
      <c r="B19" s="124">
        <v>6</v>
      </c>
      <c r="C19" s="125">
        <f t="shared" si="9"/>
        <v>19349.212532800597</v>
      </c>
      <c r="D19" s="126">
        <f t="shared" si="1"/>
        <v>53.21</v>
      </c>
      <c r="E19" s="126">
        <f t="shared" si="0"/>
        <v>159.20316191366902</v>
      </c>
      <c r="F19" s="126">
        <f t="shared" si="6"/>
        <v>212.41</v>
      </c>
      <c r="G19" s="125">
        <f t="shared" si="2"/>
        <v>19190.009370886928</v>
      </c>
      <c r="K19" s="128"/>
      <c r="L19" s="174">
        <f t="shared" si="10"/>
        <v>44896</v>
      </c>
      <c r="M19" s="131">
        <v>6</v>
      </c>
      <c r="N19" s="139">
        <f t="shared" si="11"/>
        <v>12005.170887762606</v>
      </c>
      <c r="O19" s="175">
        <f t="shared" si="3"/>
        <v>33.01</v>
      </c>
      <c r="P19" s="175">
        <f t="shared" si="4"/>
        <v>98.777206638553622</v>
      </c>
      <c r="Q19" s="175">
        <f t="shared" si="7"/>
        <v>131.79</v>
      </c>
      <c r="R19" s="139">
        <f t="shared" si="5"/>
        <v>11906.393681124053</v>
      </c>
    </row>
    <row r="20" spans="1:18" x14ac:dyDescent="0.25">
      <c r="A20" s="123">
        <f t="shared" si="8"/>
        <v>44927</v>
      </c>
      <c r="B20" s="124">
        <v>7</v>
      </c>
      <c r="C20" s="125">
        <f t="shared" si="9"/>
        <v>19190.009370886928</v>
      </c>
      <c r="D20" s="126">
        <f t="shared" si="1"/>
        <v>52.77</v>
      </c>
      <c r="E20" s="126">
        <f t="shared" si="0"/>
        <v>159.64097060893164</v>
      </c>
      <c r="F20" s="126">
        <f t="shared" si="6"/>
        <v>212.41</v>
      </c>
      <c r="G20" s="125">
        <f t="shared" si="2"/>
        <v>19030.368400277996</v>
      </c>
      <c r="K20" s="128"/>
      <c r="L20" s="174">
        <f t="shared" si="10"/>
        <v>44927</v>
      </c>
      <c r="M20" s="131">
        <v>7</v>
      </c>
      <c r="N20" s="139">
        <f t="shared" si="11"/>
        <v>11906.393681124053</v>
      </c>
      <c r="O20" s="175">
        <f t="shared" si="3"/>
        <v>32.74</v>
      </c>
      <c r="P20" s="175">
        <f t="shared" si="4"/>
        <v>99.048843956809662</v>
      </c>
      <c r="Q20" s="175">
        <f t="shared" si="7"/>
        <v>131.79</v>
      </c>
      <c r="R20" s="139">
        <f t="shared" si="5"/>
        <v>11807.344837167244</v>
      </c>
    </row>
    <row r="21" spans="1:18" x14ac:dyDescent="0.25">
      <c r="A21" s="123">
        <f>EDATE(A20,1)</f>
        <v>44958</v>
      </c>
      <c r="B21" s="124">
        <v>8</v>
      </c>
      <c r="C21" s="125">
        <f t="shared" si="9"/>
        <v>19030.368400277996</v>
      </c>
      <c r="D21" s="126">
        <f t="shared" si="1"/>
        <v>52.33</v>
      </c>
      <c r="E21" s="126">
        <f t="shared" si="0"/>
        <v>160.0799832781062</v>
      </c>
      <c r="F21" s="126">
        <f t="shared" si="6"/>
        <v>212.41</v>
      </c>
      <c r="G21" s="125">
        <f t="shared" si="2"/>
        <v>18870.288416999891</v>
      </c>
      <c r="K21" s="128"/>
      <c r="L21" s="174">
        <f>EDATE(L20,1)</f>
        <v>44958</v>
      </c>
      <c r="M21" s="131">
        <v>8</v>
      </c>
      <c r="N21" s="139">
        <f t="shared" si="11"/>
        <v>11807.344837167244</v>
      </c>
      <c r="O21" s="175">
        <f t="shared" si="3"/>
        <v>32.47</v>
      </c>
      <c r="P21" s="175">
        <f t="shared" si="4"/>
        <v>99.321228277690878</v>
      </c>
      <c r="Q21" s="175">
        <f t="shared" si="7"/>
        <v>131.79</v>
      </c>
      <c r="R21" s="139">
        <f t="shared" si="5"/>
        <v>11708.023608889553</v>
      </c>
    </row>
    <row r="22" spans="1:18" x14ac:dyDescent="0.25">
      <c r="A22" s="123">
        <f t="shared" si="8"/>
        <v>44986</v>
      </c>
      <c r="B22" s="124">
        <v>9</v>
      </c>
      <c r="C22" s="125">
        <f t="shared" si="9"/>
        <v>18870.288416999891</v>
      </c>
      <c r="D22" s="126">
        <f t="shared" si="1"/>
        <v>51.89</v>
      </c>
      <c r="E22" s="126">
        <f t="shared" si="0"/>
        <v>160.52020323212096</v>
      </c>
      <c r="F22" s="126">
        <f t="shared" si="6"/>
        <v>212.41</v>
      </c>
      <c r="G22" s="125">
        <f t="shared" si="2"/>
        <v>18709.768213767769</v>
      </c>
      <c r="K22" s="128"/>
      <c r="L22" s="174">
        <f t="shared" si="10"/>
        <v>44986</v>
      </c>
      <c r="M22" s="131">
        <v>9</v>
      </c>
      <c r="N22" s="139">
        <f t="shared" si="11"/>
        <v>11708.023608889553</v>
      </c>
      <c r="O22" s="175">
        <f t="shared" si="3"/>
        <v>32.200000000000003</v>
      </c>
      <c r="P22" s="175">
        <f t="shared" si="4"/>
        <v>99.59436165545452</v>
      </c>
      <c r="Q22" s="175">
        <f t="shared" si="7"/>
        <v>131.79</v>
      </c>
      <c r="R22" s="139">
        <f t="shared" si="5"/>
        <v>11608.429247234099</v>
      </c>
    </row>
    <row r="23" spans="1:18" x14ac:dyDescent="0.25">
      <c r="A23" s="123">
        <f t="shared" si="8"/>
        <v>45017</v>
      </c>
      <c r="B23" s="124">
        <v>10</v>
      </c>
      <c r="C23" s="125">
        <f t="shared" si="9"/>
        <v>18709.768213767769</v>
      </c>
      <c r="D23" s="126">
        <f t="shared" si="1"/>
        <v>51.45</v>
      </c>
      <c r="E23" s="126">
        <f t="shared" si="0"/>
        <v>160.96163379100929</v>
      </c>
      <c r="F23" s="126">
        <f t="shared" si="6"/>
        <v>212.41</v>
      </c>
      <c r="G23" s="125">
        <f t="shared" si="2"/>
        <v>18548.806579976761</v>
      </c>
      <c r="K23" s="128"/>
      <c r="L23" s="174">
        <f t="shared" si="10"/>
        <v>45017</v>
      </c>
      <c r="M23" s="131">
        <v>10</v>
      </c>
      <c r="N23" s="139">
        <f t="shared" si="11"/>
        <v>11608.429247234099</v>
      </c>
      <c r="O23" s="175">
        <f t="shared" si="3"/>
        <v>31.92</v>
      </c>
      <c r="P23" s="175">
        <f t="shared" si="4"/>
        <v>99.868246150007025</v>
      </c>
      <c r="Q23" s="175">
        <f t="shared" si="7"/>
        <v>131.79</v>
      </c>
      <c r="R23" s="139">
        <f t="shared" si="5"/>
        <v>11508.561001084092</v>
      </c>
    </row>
    <row r="24" spans="1:18" x14ac:dyDescent="0.25">
      <c r="A24" s="123">
        <f t="shared" si="8"/>
        <v>45047</v>
      </c>
      <c r="B24" s="124">
        <v>11</v>
      </c>
      <c r="C24" s="125">
        <f t="shared" si="9"/>
        <v>18548.806579976761</v>
      </c>
      <c r="D24" s="126">
        <f t="shared" si="1"/>
        <v>51.01</v>
      </c>
      <c r="E24" s="126">
        <f t="shared" si="0"/>
        <v>161.40427828393459</v>
      </c>
      <c r="F24" s="126">
        <f t="shared" si="6"/>
        <v>212.41</v>
      </c>
      <c r="G24" s="125">
        <f t="shared" si="2"/>
        <v>18387.402301692826</v>
      </c>
      <c r="L24" s="174">
        <f t="shared" si="10"/>
        <v>45047</v>
      </c>
      <c r="M24" s="131">
        <v>11</v>
      </c>
      <c r="N24" s="139">
        <f t="shared" si="11"/>
        <v>11508.561001084092</v>
      </c>
      <c r="O24" s="175">
        <f t="shared" si="3"/>
        <v>31.65</v>
      </c>
      <c r="P24" s="175">
        <f t="shared" si="4"/>
        <v>100.14288382691954</v>
      </c>
      <c r="Q24" s="175">
        <f t="shared" si="7"/>
        <v>131.79</v>
      </c>
      <c r="R24" s="139">
        <f t="shared" si="5"/>
        <v>11408.418117257172</v>
      </c>
    </row>
    <row r="25" spans="1:18" x14ac:dyDescent="0.25">
      <c r="A25" s="123">
        <f t="shared" si="8"/>
        <v>45078</v>
      </c>
      <c r="B25" s="124">
        <v>12</v>
      </c>
      <c r="C25" s="125">
        <f t="shared" si="9"/>
        <v>18387.402301692826</v>
      </c>
      <c r="D25" s="126">
        <f t="shared" si="1"/>
        <v>50.57</v>
      </c>
      <c r="E25" s="126">
        <f t="shared" si="0"/>
        <v>161.8481400492154</v>
      </c>
      <c r="F25" s="126">
        <f t="shared" si="6"/>
        <v>212.41</v>
      </c>
      <c r="G25" s="125">
        <f t="shared" si="2"/>
        <v>18225.554161643609</v>
      </c>
      <c r="L25" s="174">
        <f t="shared" si="10"/>
        <v>45078</v>
      </c>
      <c r="M25" s="131">
        <v>12</v>
      </c>
      <c r="N25" s="139">
        <f t="shared" si="11"/>
        <v>11408.418117257172</v>
      </c>
      <c r="O25" s="175">
        <f t="shared" si="3"/>
        <v>31.37</v>
      </c>
      <c r="P25" s="175">
        <f t="shared" si="4"/>
        <v>100.41827675744358</v>
      </c>
      <c r="Q25" s="175">
        <f t="shared" si="7"/>
        <v>131.79</v>
      </c>
      <c r="R25" s="139">
        <f t="shared" si="5"/>
        <v>11307.999840499728</v>
      </c>
    </row>
    <row r="26" spans="1:18" x14ac:dyDescent="0.25">
      <c r="A26" s="123">
        <f t="shared" si="8"/>
        <v>45108</v>
      </c>
      <c r="B26" s="124">
        <v>13</v>
      </c>
      <c r="C26" s="125">
        <f t="shared" si="9"/>
        <v>18225.554161643609</v>
      </c>
      <c r="D26" s="126">
        <f t="shared" si="1"/>
        <v>50.12</v>
      </c>
      <c r="E26" s="126">
        <f t="shared" si="0"/>
        <v>162.29322243435075</v>
      </c>
      <c r="F26" s="126">
        <f t="shared" si="6"/>
        <v>212.41</v>
      </c>
      <c r="G26" s="125">
        <f t="shared" si="2"/>
        <v>18063.26093920926</v>
      </c>
      <c r="L26" s="174">
        <f t="shared" si="10"/>
        <v>45108</v>
      </c>
      <c r="M26" s="131">
        <v>13</v>
      </c>
      <c r="N26" s="139">
        <f t="shared" si="11"/>
        <v>11307.999840499728</v>
      </c>
      <c r="O26" s="175">
        <f t="shared" si="3"/>
        <v>31.1</v>
      </c>
      <c r="P26" s="175">
        <f t="shared" si="4"/>
        <v>100.69442701852655</v>
      </c>
      <c r="Q26" s="175">
        <f t="shared" si="7"/>
        <v>131.79</v>
      </c>
      <c r="R26" s="139">
        <f t="shared" si="5"/>
        <v>11207.305413481201</v>
      </c>
    </row>
    <row r="27" spans="1:18" x14ac:dyDescent="0.25">
      <c r="A27" s="123">
        <f t="shared" si="8"/>
        <v>45139</v>
      </c>
      <c r="B27" s="124">
        <v>14</v>
      </c>
      <c r="C27" s="125">
        <f t="shared" si="9"/>
        <v>18063.26093920926</v>
      </c>
      <c r="D27" s="126">
        <f t="shared" si="1"/>
        <v>49.67</v>
      </c>
      <c r="E27" s="126">
        <f t="shared" si="0"/>
        <v>162.73952879604522</v>
      </c>
      <c r="F27" s="126">
        <f t="shared" si="6"/>
        <v>212.41</v>
      </c>
      <c r="G27" s="125">
        <f t="shared" si="2"/>
        <v>17900.521410413214</v>
      </c>
      <c r="L27" s="174">
        <f t="shared" si="10"/>
        <v>45139</v>
      </c>
      <c r="M27" s="131">
        <v>14</v>
      </c>
      <c r="N27" s="139">
        <f t="shared" si="11"/>
        <v>11207.305413481201</v>
      </c>
      <c r="O27" s="175">
        <f t="shared" si="3"/>
        <v>30.82</v>
      </c>
      <c r="P27" s="175">
        <f t="shared" si="4"/>
        <v>100.97133669282748</v>
      </c>
      <c r="Q27" s="175">
        <f t="shared" si="7"/>
        <v>131.79</v>
      </c>
      <c r="R27" s="139">
        <f t="shared" si="5"/>
        <v>11106.334076788373</v>
      </c>
    </row>
    <row r="28" spans="1:18" x14ac:dyDescent="0.25">
      <c r="A28" s="123">
        <f t="shared" si="8"/>
        <v>45170</v>
      </c>
      <c r="B28" s="124">
        <v>15</v>
      </c>
      <c r="C28" s="125">
        <f t="shared" si="9"/>
        <v>17900.521410413214</v>
      </c>
      <c r="D28" s="126">
        <f t="shared" si="1"/>
        <v>49.23</v>
      </c>
      <c r="E28" s="126">
        <f t="shared" si="0"/>
        <v>163.18706250023433</v>
      </c>
      <c r="F28" s="126">
        <f t="shared" si="6"/>
        <v>212.41</v>
      </c>
      <c r="G28" s="125">
        <f t="shared" si="2"/>
        <v>17737.33434791298</v>
      </c>
      <c r="L28" s="174">
        <f t="shared" si="10"/>
        <v>45170</v>
      </c>
      <c r="M28" s="131">
        <v>15</v>
      </c>
      <c r="N28" s="139">
        <f t="shared" si="11"/>
        <v>11106.334076788373</v>
      </c>
      <c r="O28" s="175">
        <f t="shared" si="3"/>
        <v>30.54</v>
      </c>
      <c r="P28" s="175">
        <f t="shared" si="4"/>
        <v>101.24900786873276</v>
      </c>
      <c r="Q28" s="175">
        <f t="shared" si="7"/>
        <v>131.79</v>
      </c>
      <c r="R28" s="139">
        <f t="shared" si="5"/>
        <v>11005.08506891964</v>
      </c>
    </row>
    <row r="29" spans="1:18" x14ac:dyDescent="0.25">
      <c r="A29" s="123">
        <f t="shared" si="8"/>
        <v>45200</v>
      </c>
      <c r="B29" s="124">
        <v>16</v>
      </c>
      <c r="C29" s="125">
        <f t="shared" si="9"/>
        <v>17737.33434791298</v>
      </c>
      <c r="D29" s="126">
        <f t="shared" si="1"/>
        <v>48.78</v>
      </c>
      <c r="E29" s="126">
        <f t="shared" si="0"/>
        <v>163.63582692210997</v>
      </c>
      <c r="F29" s="126">
        <f t="shared" si="6"/>
        <v>212.41</v>
      </c>
      <c r="G29" s="125">
        <f t="shared" si="2"/>
        <v>17573.698520990871</v>
      </c>
      <c r="L29" s="174">
        <f t="shared" si="10"/>
        <v>45200</v>
      </c>
      <c r="M29" s="131">
        <v>16</v>
      </c>
      <c r="N29" s="139">
        <f t="shared" si="11"/>
        <v>11005.08506891964</v>
      </c>
      <c r="O29" s="175">
        <f t="shared" si="3"/>
        <v>30.26</v>
      </c>
      <c r="P29" s="175">
        <f t="shared" si="4"/>
        <v>101.52744264037177</v>
      </c>
      <c r="Q29" s="175">
        <f t="shared" si="7"/>
        <v>131.79</v>
      </c>
      <c r="R29" s="139">
        <f t="shared" si="5"/>
        <v>10903.557626279267</v>
      </c>
    </row>
    <row r="30" spans="1:18" x14ac:dyDescent="0.25">
      <c r="A30" s="123">
        <f t="shared" si="8"/>
        <v>45231</v>
      </c>
      <c r="B30" s="124">
        <v>17</v>
      </c>
      <c r="C30" s="125">
        <f t="shared" si="9"/>
        <v>17573.698520990871</v>
      </c>
      <c r="D30" s="126">
        <f t="shared" si="1"/>
        <v>48.33</v>
      </c>
      <c r="E30" s="126">
        <f t="shared" si="0"/>
        <v>164.08582544614578</v>
      </c>
      <c r="F30" s="126">
        <f t="shared" si="6"/>
        <v>212.41</v>
      </c>
      <c r="G30" s="125">
        <f t="shared" si="2"/>
        <v>17409.612695544725</v>
      </c>
      <c r="L30" s="174">
        <f t="shared" si="10"/>
        <v>45231</v>
      </c>
      <c r="M30" s="131">
        <v>17</v>
      </c>
      <c r="N30" s="139">
        <f t="shared" si="11"/>
        <v>10903.557626279267</v>
      </c>
      <c r="O30" s="175">
        <f t="shared" si="3"/>
        <v>29.98</v>
      </c>
      <c r="P30" s="175">
        <f t="shared" si="4"/>
        <v>101.80664310763281</v>
      </c>
      <c r="Q30" s="175">
        <f t="shared" si="7"/>
        <v>131.79</v>
      </c>
      <c r="R30" s="139">
        <f t="shared" si="5"/>
        <v>10801.750983171634</v>
      </c>
    </row>
    <row r="31" spans="1:18" x14ac:dyDescent="0.25">
      <c r="A31" s="123">
        <f t="shared" si="8"/>
        <v>45261</v>
      </c>
      <c r="B31" s="124">
        <v>18</v>
      </c>
      <c r="C31" s="125">
        <f t="shared" si="9"/>
        <v>17409.612695544725</v>
      </c>
      <c r="D31" s="126">
        <f t="shared" si="1"/>
        <v>47.88</v>
      </c>
      <c r="E31" s="126">
        <f t="shared" si="0"/>
        <v>164.53706146612268</v>
      </c>
      <c r="F31" s="126">
        <f t="shared" si="6"/>
        <v>212.41</v>
      </c>
      <c r="G31" s="125">
        <f t="shared" si="2"/>
        <v>17245.075634078603</v>
      </c>
      <c r="L31" s="174">
        <f t="shared" si="10"/>
        <v>45261</v>
      </c>
      <c r="M31" s="131">
        <v>18</v>
      </c>
      <c r="N31" s="139">
        <f t="shared" si="11"/>
        <v>10801.750983171634</v>
      </c>
      <c r="O31" s="175">
        <f t="shared" si="3"/>
        <v>29.7</v>
      </c>
      <c r="P31" s="175">
        <f t="shared" si="4"/>
        <v>102.08661137617879</v>
      </c>
      <c r="Q31" s="175">
        <f t="shared" si="7"/>
        <v>131.79</v>
      </c>
      <c r="R31" s="139">
        <f t="shared" si="5"/>
        <v>10699.664371795456</v>
      </c>
    </row>
    <row r="32" spans="1:18" x14ac:dyDescent="0.25">
      <c r="A32" s="123">
        <f t="shared" si="8"/>
        <v>45292</v>
      </c>
      <c r="B32" s="124">
        <v>19</v>
      </c>
      <c r="C32" s="125">
        <f t="shared" si="9"/>
        <v>17245.075634078603</v>
      </c>
      <c r="D32" s="126">
        <f t="shared" si="1"/>
        <v>47.42</v>
      </c>
      <c r="E32" s="126">
        <f t="shared" si="0"/>
        <v>164.9895383851545</v>
      </c>
      <c r="F32" s="126">
        <f t="shared" si="6"/>
        <v>212.41</v>
      </c>
      <c r="G32" s="125">
        <f t="shared" si="2"/>
        <v>17080.086095693448</v>
      </c>
      <c r="L32" s="174">
        <f t="shared" si="10"/>
        <v>45292</v>
      </c>
      <c r="M32" s="131">
        <v>19</v>
      </c>
      <c r="N32" s="139">
        <f t="shared" si="11"/>
        <v>10699.664371795456</v>
      </c>
      <c r="O32" s="175">
        <f t="shared" si="3"/>
        <v>29.42</v>
      </c>
      <c r="P32" s="175">
        <f t="shared" si="4"/>
        <v>102.36734955746329</v>
      </c>
      <c r="Q32" s="175">
        <f t="shared" si="7"/>
        <v>131.79</v>
      </c>
      <c r="R32" s="139">
        <f t="shared" si="5"/>
        <v>10597.297022237992</v>
      </c>
    </row>
    <row r="33" spans="1:18" x14ac:dyDescent="0.25">
      <c r="A33" s="123">
        <f t="shared" si="8"/>
        <v>45323</v>
      </c>
      <c r="B33" s="124">
        <v>20</v>
      </c>
      <c r="C33" s="125">
        <f t="shared" si="9"/>
        <v>17080.086095693448</v>
      </c>
      <c r="D33" s="126">
        <f t="shared" si="1"/>
        <v>46.97</v>
      </c>
      <c r="E33" s="126">
        <f t="shared" si="0"/>
        <v>165.44325961571369</v>
      </c>
      <c r="F33" s="126">
        <f t="shared" si="6"/>
        <v>212.41</v>
      </c>
      <c r="G33" s="125">
        <f t="shared" si="2"/>
        <v>16914.642836077735</v>
      </c>
      <c r="L33" s="174">
        <f t="shared" si="10"/>
        <v>45323</v>
      </c>
      <c r="M33" s="131">
        <v>20</v>
      </c>
      <c r="N33" s="139">
        <f t="shared" si="11"/>
        <v>10597.297022237992</v>
      </c>
      <c r="O33" s="175">
        <f t="shared" si="3"/>
        <v>29.14</v>
      </c>
      <c r="P33" s="175">
        <f t="shared" si="4"/>
        <v>102.64885976874631</v>
      </c>
      <c r="Q33" s="175">
        <f t="shared" si="7"/>
        <v>131.79</v>
      </c>
      <c r="R33" s="139">
        <f t="shared" si="5"/>
        <v>10494.648162469246</v>
      </c>
    </row>
    <row r="34" spans="1:18" x14ac:dyDescent="0.25">
      <c r="A34" s="123">
        <f t="shared" si="8"/>
        <v>45352</v>
      </c>
      <c r="B34" s="124">
        <v>21</v>
      </c>
      <c r="C34" s="125">
        <f t="shared" si="9"/>
        <v>16914.642836077735</v>
      </c>
      <c r="D34" s="126">
        <f t="shared" si="1"/>
        <v>46.52</v>
      </c>
      <c r="E34" s="126">
        <f t="shared" si="0"/>
        <v>165.89822857965689</v>
      </c>
      <c r="F34" s="126">
        <f t="shared" si="6"/>
        <v>212.41</v>
      </c>
      <c r="G34" s="125">
        <f t="shared" si="2"/>
        <v>16748.74460749808</v>
      </c>
      <c r="L34" s="174">
        <f t="shared" si="10"/>
        <v>45352</v>
      </c>
      <c r="M34" s="131">
        <v>21</v>
      </c>
      <c r="N34" s="139">
        <f t="shared" si="11"/>
        <v>10494.648162469246</v>
      </c>
      <c r="O34" s="175">
        <f t="shared" si="3"/>
        <v>28.86</v>
      </c>
      <c r="P34" s="175">
        <f t="shared" si="4"/>
        <v>102.93114413311035</v>
      </c>
      <c r="Q34" s="175">
        <f t="shared" si="7"/>
        <v>131.79</v>
      </c>
      <c r="R34" s="139">
        <f t="shared" si="5"/>
        <v>10391.717018336136</v>
      </c>
    </row>
    <row r="35" spans="1:18" x14ac:dyDescent="0.25">
      <c r="A35" s="123">
        <f t="shared" si="8"/>
        <v>45383</v>
      </c>
      <c r="B35" s="124">
        <v>22</v>
      </c>
      <c r="C35" s="125">
        <f t="shared" si="9"/>
        <v>16748.74460749808</v>
      </c>
      <c r="D35" s="126">
        <f t="shared" si="1"/>
        <v>46.06</v>
      </c>
      <c r="E35" s="126">
        <f t="shared" si="0"/>
        <v>166.35444870825097</v>
      </c>
      <c r="F35" s="126">
        <f t="shared" si="6"/>
        <v>212.41</v>
      </c>
      <c r="G35" s="125">
        <f t="shared" si="2"/>
        <v>16582.390158789829</v>
      </c>
      <c r="L35" s="174">
        <f t="shared" si="10"/>
        <v>45383</v>
      </c>
      <c r="M35" s="131">
        <v>22</v>
      </c>
      <c r="N35" s="139">
        <f t="shared" si="11"/>
        <v>10391.717018336136</v>
      </c>
      <c r="O35" s="175">
        <f t="shared" si="3"/>
        <v>28.58</v>
      </c>
      <c r="P35" s="175">
        <f t="shared" si="4"/>
        <v>103.21420477947642</v>
      </c>
      <c r="Q35" s="175">
        <f t="shared" si="7"/>
        <v>131.79</v>
      </c>
      <c r="R35" s="139">
        <f t="shared" si="5"/>
        <v>10288.502813556659</v>
      </c>
    </row>
    <row r="36" spans="1:18" x14ac:dyDescent="0.25">
      <c r="A36" s="123">
        <f t="shared" si="8"/>
        <v>45413</v>
      </c>
      <c r="B36" s="124">
        <v>23</v>
      </c>
      <c r="C36" s="125">
        <f t="shared" si="9"/>
        <v>16582.390158789829</v>
      </c>
      <c r="D36" s="126">
        <f t="shared" si="1"/>
        <v>45.6</v>
      </c>
      <c r="E36" s="126">
        <f t="shared" si="0"/>
        <v>166.81192344219863</v>
      </c>
      <c r="F36" s="126">
        <f t="shared" si="6"/>
        <v>212.41</v>
      </c>
      <c r="G36" s="125">
        <f t="shared" si="2"/>
        <v>16415.578235347632</v>
      </c>
      <c r="L36" s="174">
        <f t="shared" si="10"/>
        <v>45413</v>
      </c>
      <c r="M36" s="131">
        <v>23</v>
      </c>
      <c r="N36" s="139">
        <f t="shared" si="11"/>
        <v>10288.502813556659</v>
      </c>
      <c r="O36" s="175">
        <f t="shared" si="3"/>
        <v>28.29</v>
      </c>
      <c r="P36" s="175">
        <f t="shared" si="4"/>
        <v>103.49804384261998</v>
      </c>
      <c r="Q36" s="175">
        <f t="shared" si="7"/>
        <v>131.79</v>
      </c>
      <c r="R36" s="139">
        <f t="shared" si="5"/>
        <v>10185.00476971404</v>
      </c>
    </row>
    <row r="37" spans="1:18" x14ac:dyDescent="0.25">
      <c r="A37" s="123">
        <f t="shared" si="8"/>
        <v>45444</v>
      </c>
      <c r="B37" s="124">
        <v>24</v>
      </c>
      <c r="C37" s="125">
        <f t="shared" si="9"/>
        <v>16415.578235347632</v>
      </c>
      <c r="D37" s="126">
        <f t="shared" si="1"/>
        <v>45.14</v>
      </c>
      <c r="E37" s="126">
        <f t="shared" si="0"/>
        <v>167.27065623166467</v>
      </c>
      <c r="F37" s="126">
        <f t="shared" si="6"/>
        <v>212.41</v>
      </c>
      <c r="G37" s="125">
        <f t="shared" si="2"/>
        <v>16248.307579115966</v>
      </c>
      <c r="L37" s="174">
        <f t="shared" si="10"/>
        <v>45444</v>
      </c>
      <c r="M37" s="131">
        <v>24</v>
      </c>
      <c r="N37" s="139">
        <f t="shared" si="11"/>
        <v>10185.00476971404</v>
      </c>
      <c r="O37" s="175">
        <f t="shared" si="3"/>
        <v>28.01</v>
      </c>
      <c r="P37" s="175">
        <f t="shared" si="4"/>
        <v>103.78266346318719</v>
      </c>
      <c r="Q37" s="175">
        <f t="shared" si="7"/>
        <v>131.79</v>
      </c>
      <c r="R37" s="139">
        <f t="shared" si="5"/>
        <v>10081.222106250852</v>
      </c>
    </row>
    <row r="38" spans="1:18" x14ac:dyDescent="0.25">
      <c r="A38" s="123">
        <f t="shared" si="8"/>
        <v>45474</v>
      </c>
      <c r="B38" s="124">
        <v>25</v>
      </c>
      <c r="C38" s="125">
        <f t="shared" si="9"/>
        <v>16248.307579115966</v>
      </c>
      <c r="D38" s="126">
        <f t="shared" si="1"/>
        <v>44.68</v>
      </c>
      <c r="E38" s="126">
        <f t="shared" si="0"/>
        <v>167.73065053630177</v>
      </c>
      <c r="F38" s="126">
        <f t="shared" si="6"/>
        <v>212.41</v>
      </c>
      <c r="G38" s="125">
        <f t="shared" si="2"/>
        <v>16080.576928579665</v>
      </c>
      <c r="L38" s="174">
        <f t="shared" si="10"/>
        <v>45474</v>
      </c>
      <c r="M38" s="131">
        <v>25</v>
      </c>
      <c r="N38" s="139">
        <f t="shared" si="11"/>
        <v>10081.222106250852</v>
      </c>
      <c r="O38" s="175">
        <f t="shared" si="3"/>
        <v>27.72</v>
      </c>
      <c r="P38" s="175">
        <f t="shared" si="4"/>
        <v>104.06806578771095</v>
      </c>
      <c r="Q38" s="175">
        <f t="shared" si="7"/>
        <v>131.79</v>
      </c>
      <c r="R38" s="139">
        <f t="shared" si="5"/>
        <v>9977.1540404631414</v>
      </c>
    </row>
    <row r="39" spans="1:18" x14ac:dyDescent="0.25">
      <c r="A39" s="123">
        <f t="shared" si="8"/>
        <v>45505</v>
      </c>
      <c r="B39" s="124">
        <v>26</v>
      </c>
      <c r="C39" s="125">
        <f t="shared" si="9"/>
        <v>16080.576928579665</v>
      </c>
      <c r="D39" s="126">
        <f t="shared" si="1"/>
        <v>44.22</v>
      </c>
      <c r="E39" s="126">
        <f t="shared" si="0"/>
        <v>168.19190982527661</v>
      </c>
      <c r="F39" s="126">
        <f t="shared" si="6"/>
        <v>212.41</v>
      </c>
      <c r="G39" s="125">
        <f t="shared" si="2"/>
        <v>15912.385018754389</v>
      </c>
      <c r="L39" s="174">
        <f t="shared" si="10"/>
        <v>45505</v>
      </c>
      <c r="M39" s="131">
        <v>26</v>
      </c>
      <c r="N39" s="139">
        <f t="shared" si="11"/>
        <v>9977.1540404631414</v>
      </c>
      <c r="O39" s="175">
        <f t="shared" si="3"/>
        <v>27.44</v>
      </c>
      <c r="P39" s="175">
        <f t="shared" si="4"/>
        <v>104.35425296862715</v>
      </c>
      <c r="Q39" s="175">
        <f t="shared" si="7"/>
        <v>131.79</v>
      </c>
      <c r="R39" s="139">
        <f t="shared" si="5"/>
        <v>9872.799787494514</v>
      </c>
    </row>
    <row r="40" spans="1:18" x14ac:dyDescent="0.25">
      <c r="A40" s="123">
        <f t="shared" si="8"/>
        <v>45536</v>
      </c>
      <c r="B40" s="124">
        <v>27</v>
      </c>
      <c r="C40" s="125">
        <f t="shared" si="9"/>
        <v>15912.385018754389</v>
      </c>
      <c r="D40" s="126">
        <f t="shared" si="1"/>
        <v>43.76</v>
      </c>
      <c r="E40" s="126">
        <f t="shared" si="0"/>
        <v>168.65443757729611</v>
      </c>
      <c r="F40" s="126">
        <f t="shared" si="6"/>
        <v>212.41</v>
      </c>
      <c r="G40" s="125">
        <f t="shared" si="2"/>
        <v>15743.730581177093</v>
      </c>
      <c r="L40" s="174">
        <f t="shared" si="10"/>
        <v>45536</v>
      </c>
      <c r="M40" s="131">
        <v>27</v>
      </c>
      <c r="N40" s="139">
        <f t="shared" si="11"/>
        <v>9872.799787494514</v>
      </c>
      <c r="O40" s="175">
        <f t="shared" si="3"/>
        <v>27.15</v>
      </c>
      <c r="P40" s="175">
        <f t="shared" si="4"/>
        <v>104.64122716429088</v>
      </c>
      <c r="Q40" s="175">
        <f t="shared" si="7"/>
        <v>131.79</v>
      </c>
      <c r="R40" s="139">
        <f t="shared" si="5"/>
        <v>9768.1585603302228</v>
      </c>
    </row>
    <row r="41" spans="1:18" x14ac:dyDescent="0.25">
      <c r="A41" s="123">
        <f t="shared" si="8"/>
        <v>45566</v>
      </c>
      <c r="B41" s="124">
        <v>28</v>
      </c>
      <c r="C41" s="125">
        <f t="shared" si="9"/>
        <v>15743.730581177093</v>
      </c>
      <c r="D41" s="126">
        <f t="shared" si="1"/>
        <v>43.3</v>
      </c>
      <c r="E41" s="126">
        <f t="shared" si="0"/>
        <v>169.11823728063368</v>
      </c>
      <c r="F41" s="126">
        <f t="shared" si="6"/>
        <v>212.41</v>
      </c>
      <c r="G41" s="125">
        <f t="shared" si="2"/>
        <v>15574.612343896459</v>
      </c>
      <c r="L41" s="174">
        <f t="shared" si="10"/>
        <v>45566</v>
      </c>
      <c r="M41" s="131">
        <v>28</v>
      </c>
      <c r="N41" s="139">
        <f t="shared" si="11"/>
        <v>9768.1585603302228</v>
      </c>
      <c r="O41" s="175">
        <f t="shared" si="3"/>
        <v>26.86</v>
      </c>
      <c r="P41" s="175">
        <f t="shared" si="4"/>
        <v>104.92899053899266</v>
      </c>
      <c r="Q41" s="175">
        <f t="shared" si="7"/>
        <v>131.79</v>
      </c>
      <c r="R41" s="139">
        <f t="shared" si="5"/>
        <v>9663.2295697912305</v>
      </c>
    </row>
    <row r="42" spans="1:18" x14ac:dyDescent="0.25">
      <c r="A42" s="123">
        <f t="shared" si="8"/>
        <v>45597</v>
      </c>
      <c r="B42" s="124">
        <v>29</v>
      </c>
      <c r="C42" s="125">
        <f t="shared" si="9"/>
        <v>15574.612343896459</v>
      </c>
      <c r="D42" s="126">
        <f t="shared" si="1"/>
        <v>42.83</v>
      </c>
      <c r="E42" s="126">
        <f t="shared" si="0"/>
        <v>169.58331243315541</v>
      </c>
      <c r="F42" s="126">
        <f t="shared" si="6"/>
        <v>212.41</v>
      </c>
      <c r="G42" s="125">
        <f t="shared" si="2"/>
        <v>15405.029031463304</v>
      </c>
      <c r="L42" s="174">
        <f t="shared" si="10"/>
        <v>45597</v>
      </c>
      <c r="M42" s="131">
        <v>29</v>
      </c>
      <c r="N42" s="139">
        <f t="shared" si="11"/>
        <v>9663.2295697912305</v>
      </c>
      <c r="O42" s="175">
        <f t="shared" si="3"/>
        <v>26.57</v>
      </c>
      <c r="P42" s="175">
        <f t="shared" si="4"/>
        <v>105.21754526297489</v>
      </c>
      <c r="Q42" s="175">
        <f t="shared" si="7"/>
        <v>131.79</v>
      </c>
      <c r="R42" s="139">
        <f t="shared" si="5"/>
        <v>9558.012024528256</v>
      </c>
    </row>
    <row r="43" spans="1:18" x14ac:dyDescent="0.25">
      <c r="A43" s="123">
        <f t="shared" si="8"/>
        <v>45627</v>
      </c>
      <c r="B43" s="124">
        <v>30</v>
      </c>
      <c r="C43" s="125">
        <f t="shared" si="9"/>
        <v>15405.029031463304</v>
      </c>
      <c r="D43" s="126">
        <f t="shared" si="1"/>
        <v>42.36</v>
      </c>
      <c r="E43" s="126">
        <f t="shared" si="0"/>
        <v>170.04966654234659</v>
      </c>
      <c r="F43" s="126">
        <f t="shared" si="6"/>
        <v>212.41</v>
      </c>
      <c r="G43" s="125">
        <f t="shared" si="2"/>
        <v>15234.979364920957</v>
      </c>
      <c r="L43" s="174">
        <f t="shared" si="10"/>
        <v>45627</v>
      </c>
      <c r="M43" s="131">
        <v>30</v>
      </c>
      <c r="N43" s="139">
        <f t="shared" si="11"/>
        <v>9558.012024528256</v>
      </c>
      <c r="O43" s="175">
        <f t="shared" si="3"/>
        <v>26.28</v>
      </c>
      <c r="P43" s="175">
        <f t="shared" si="4"/>
        <v>105.50689351244809</v>
      </c>
      <c r="Q43" s="175">
        <f t="shared" si="7"/>
        <v>131.79</v>
      </c>
      <c r="R43" s="139">
        <f t="shared" si="5"/>
        <v>9452.5051310158087</v>
      </c>
    </row>
    <row r="44" spans="1:18" x14ac:dyDescent="0.25">
      <c r="A44" s="123">
        <f t="shared" si="8"/>
        <v>45658</v>
      </c>
      <c r="B44" s="124">
        <v>31</v>
      </c>
      <c r="C44" s="125">
        <f t="shared" si="9"/>
        <v>15234.979364920957</v>
      </c>
      <c r="D44" s="126">
        <f t="shared" si="1"/>
        <v>41.9</v>
      </c>
      <c r="E44" s="126">
        <f t="shared" si="0"/>
        <v>170.51730312533806</v>
      </c>
      <c r="F44" s="126">
        <f t="shared" si="6"/>
        <v>212.41</v>
      </c>
      <c r="G44" s="125">
        <f t="shared" si="2"/>
        <v>15064.462061795619</v>
      </c>
      <c r="L44" s="174">
        <f t="shared" si="10"/>
        <v>45658</v>
      </c>
      <c r="M44" s="131">
        <v>31</v>
      </c>
      <c r="N44" s="139">
        <f t="shared" si="11"/>
        <v>9452.5051310158087</v>
      </c>
      <c r="O44" s="175">
        <f t="shared" si="3"/>
        <v>25.99</v>
      </c>
      <c r="P44" s="175">
        <f t="shared" si="4"/>
        <v>105.79703746960732</v>
      </c>
      <c r="Q44" s="175">
        <f t="shared" si="7"/>
        <v>131.79</v>
      </c>
      <c r="R44" s="139">
        <f t="shared" si="5"/>
        <v>9346.7080935462018</v>
      </c>
    </row>
    <row r="45" spans="1:18" x14ac:dyDescent="0.25">
      <c r="A45" s="123">
        <f t="shared" si="8"/>
        <v>45689</v>
      </c>
      <c r="B45" s="124">
        <v>32</v>
      </c>
      <c r="C45" s="125">
        <f t="shared" si="9"/>
        <v>15064.462061795619</v>
      </c>
      <c r="D45" s="126">
        <f t="shared" si="1"/>
        <v>41.43</v>
      </c>
      <c r="E45" s="126">
        <f t="shared" si="0"/>
        <v>170.98622570893275</v>
      </c>
      <c r="F45" s="126">
        <f t="shared" si="6"/>
        <v>212.41</v>
      </c>
      <c r="G45" s="125">
        <f t="shared" si="2"/>
        <v>14893.475836086685</v>
      </c>
      <c r="L45" s="174">
        <f t="shared" si="10"/>
        <v>45689</v>
      </c>
      <c r="M45" s="131">
        <v>32</v>
      </c>
      <c r="N45" s="139">
        <f t="shared" si="11"/>
        <v>9346.7080935462018</v>
      </c>
      <c r="O45" s="175">
        <f t="shared" si="3"/>
        <v>25.7</v>
      </c>
      <c r="P45" s="175">
        <f t="shared" si="4"/>
        <v>106.08797932264875</v>
      </c>
      <c r="Q45" s="175">
        <f t="shared" si="7"/>
        <v>131.79</v>
      </c>
      <c r="R45" s="139">
        <f t="shared" si="5"/>
        <v>9240.6201142235532</v>
      </c>
    </row>
    <row r="46" spans="1:18" x14ac:dyDescent="0.25">
      <c r="A46" s="123">
        <f t="shared" si="8"/>
        <v>45717</v>
      </c>
      <c r="B46" s="124">
        <v>33</v>
      </c>
      <c r="C46" s="125">
        <f t="shared" si="9"/>
        <v>14893.475836086685</v>
      </c>
      <c r="D46" s="126">
        <f t="shared" si="1"/>
        <v>40.96</v>
      </c>
      <c r="E46" s="126">
        <f t="shared" si="0"/>
        <v>171.45643782963228</v>
      </c>
      <c r="F46" s="126">
        <f t="shared" si="6"/>
        <v>212.41</v>
      </c>
      <c r="G46" s="125">
        <f t="shared" si="2"/>
        <v>14722.019398257053</v>
      </c>
      <c r="L46" s="174">
        <f t="shared" si="10"/>
        <v>45717</v>
      </c>
      <c r="M46" s="131">
        <v>33</v>
      </c>
      <c r="N46" s="139">
        <f t="shared" si="11"/>
        <v>9240.6201142235532</v>
      </c>
      <c r="O46" s="175">
        <f t="shared" si="3"/>
        <v>25.41</v>
      </c>
      <c r="P46" s="175">
        <f t="shared" si="4"/>
        <v>106.37972126578603</v>
      </c>
      <c r="Q46" s="175">
        <f t="shared" si="7"/>
        <v>131.79</v>
      </c>
      <c r="R46" s="139">
        <f t="shared" si="5"/>
        <v>9134.2403929577667</v>
      </c>
    </row>
    <row r="47" spans="1:18" x14ac:dyDescent="0.25">
      <c r="A47" s="123">
        <f t="shared" si="8"/>
        <v>45748</v>
      </c>
      <c r="B47" s="124">
        <v>34</v>
      </c>
      <c r="C47" s="125">
        <f t="shared" si="9"/>
        <v>14722.019398257053</v>
      </c>
      <c r="D47" s="126">
        <f t="shared" si="1"/>
        <v>40.49</v>
      </c>
      <c r="E47" s="126">
        <f t="shared" si="0"/>
        <v>171.92794303366378</v>
      </c>
      <c r="F47" s="126">
        <f t="shared" si="6"/>
        <v>212.41</v>
      </c>
      <c r="G47" s="125">
        <f t="shared" si="2"/>
        <v>14550.091455223388</v>
      </c>
      <c r="L47" s="174">
        <f t="shared" si="10"/>
        <v>45748</v>
      </c>
      <c r="M47" s="131">
        <v>34</v>
      </c>
      <c r="N47" s="139">
        <f t="shared" si="11"/>
        <v>9134.2403929577667</v>
      </c>
      <c r="O47" s="175">
        <f t="shared" si="3"/>
        <v>25.12</v>
      </c>
      <c r="P47" s="175">
        <f t="shared" si="4"/>
        <v>106.67226549926693</v>
      </c>
      <c r="Q47" s="175">
        <f t="shared" si="7"/>
        <v>131.79</v>
      </c>
      <c r="R47" s="139">
        <f t="shared" si="5"/>
        <v>9027.5681274585004</v>
      </c>
    </row>
    <row r="48" spans="1:18" x14ac:dyDescent="0.25">
      <c r="A48" s="123">
        <f t="shared" si="8"/>
        <v>45778</v>
      </c>
      <c r="B48" s="124">
        <v>35</v>
      </c>
      <c r="C48" s="125">
        <f t="shared" si="9"/>
        <v>14550.091455223388</v>
      </c>
      <c r="D48" s="126">
        <f t="shared" si="1"/>
        <v>40.01</v>
      </c>
      <c r="E48" s="126">
        <f t="shared" si="0"/>
        <v>172.40074487700636</v>
      </c>
      <c r="F48" s="126">
        <f t="shared" si="6"/>
        <v>212.41</v>
      </c>
      <c r="G48" s="125">
        <f t="shared" si="2"/>
        <v>14377.690710346382</v>
      </c>
      <c r="L48" s="174">
        <f t="shared" si="10"/>
        <v>45778</v>
      </c>
      <c r="M48" s="131">
        <v>35</v>
      </c>
      <c r="N48" s="139">
        <f t="shared" si="11"/>
        <v>9027.5681274585004</v>
      </c>
      <c r="O48" s="175">
        <f t="shared" si="3"/>
        <v>24.83</v>
      </c>
      <c r="P48" s="175">
        <f t="shared" si="4"/>
        <v>106.96561422938991</v>
      </c>
      <c r="Q48" s="175">
        <f t="shared" si="7"/>
        <v>131.79</v>
      </c>
      <c r="R48" s="139">
        <f t="shared" si="5"/>
        <v>8920.6025132291106</v>
      </c>
    </row>
    <row r="49" spans="1:18" x14ac:dyDescent="0.25">
      <c r="A49" s="123">
        <f t="shared" si="8"/>
        <v>45809</v>
      </c>
      <c r="B49" s="124">
        <v>36</v>
      </c>
      <c r="C49" s="125">
        <f t="shared" si="9"/>
        <v>14377.690710346382</v>
      </c>
      <c r="D49" s="126">
        <f t="shared" si="1"/>
        <v>39.54</v>
      </c>
      <c r="E49" s="126">
        <f t="shared" si="0"/>
        <v>172.87484692541813</v>
      </c>
      <c r="F49" s="126">
        <f t="shared" si="6"/>
        <v>212.41</v>
      </c>
      <c r="G49" s="125">
        <f t="shared" si="2"/>
        <v>14204.815863420963</v>
      </c>
      <c r="L49" s="174">
        <f t="shared" si="10"/>
        <v>45809</v>
      </c>
      <c r="M49" s="131">
        <v>36</v>
      </c>
      <c r="N49" s="139">
        <f t="shared" si="11"/>
        <v>8920.6025132291106</v>
      </c>
      <c r="O49" s="175">
        <f t="shared" si="3"/>
        <v>24.53</v>
      </c>
      <c r="P49" s="175">
        <f t="shared" si="4"/>
        <v>107.25976966852075</v>
      </c>
      <c r="Q49" s="175">
        <f t="shared" si="7"/>
        <v>131.79</v>
      </c>
      <c r="R49" s="139">
        <f t="shared" si="5"/>
        <v>8813.34274356059</v>
      </c>
    </row>
    <row r="50" spans="1:18" x14ac:dyDescent="0.25">
      <c r="A50" s="123">
        <f t="shared" si="8"/>
        <v>45839</v>
      </c>
      <c r="B50" s="124">
        <v>37</v>
      </c>
      <c r="C50" s="125">
        <f t="shared" si="9"/>
        <v>14204.815863420963</v>
      </c>
      <c r="D50" s="126">
        <f t="shared" si="1"/>
        <v>39.06</v>
      </c>
      <c r="E50" s="126">
        <f t="shared" si="0"/>
        <v>173.35025275446301</v>
      </c>
      <c r="F50" s="126">
        <f t="shared" si="6"/>
        <v>212.41</v>
      </c>
      <c r="G50" s="125">
        <f t="shared" si="2"/>
        <v>14031.465610666501</v>
      </c>
      <c r="L50" s="174">
        <f t="shared" si="10"/>
        <v>45839</v>
      </c>
      <c r="M50" s="131">
        <v>37</v>
      </c>
      <c r="N50" s="139">
        <f t="shared" si="11"/>
        <v>8813.34274356059</v>
      </c>
      <c r="O50" s="175">
        <f t="shared" si="3"/>
        <v>24.24</v>
      </c>
      <c r="P50" s="175">
        <f t="shared" si="4"/>
        <v>107.55473403510916</v>
      </c>
      <c r="Q50" s="175">
        <f t="shared" si="7"/>
        <v>131.79</v>
      </c>
      <c r="R50" s="139">
        <f t="shared" si="5"/>
        <v>8705.7880095254804</v>
      </c>
    </row>
    <row r="51" spans="1:18" x14ac:dyDescent="0.25">
      <c r="A51" s="123">
        <f t="shared" si="8"/>
        <v>45870</v>
      </c>
      <c r="B51" s="124">
        <v>38</v>
      </c>
      <c r="C51" s="125">
        <f t="shared" si="9"/>
        <v>14031.465610666501</v>
      </c>
      <c r="D51" s="126">
        <f t="shared" si="1"/>
        <v>38.590000000000003</v>
      </c>
      <c r="E51" s="126">
        <f t="shared" si="0"/>
        <v>173.82696594953782</v>
      </c>
      <c r="F51" s="126">
        <f t="shared" si="6"/>
        <v>212.41</v>
      </c>
      <c r="G51" s="125">
        <f t="shared" si="2"/>
        <v>13857.638644716963</v>
      </c>
      <c r="L51" s="174">
        <f t="shared" si="10"/>
        <v>45870</v>
      </c>
      <c r="M51" s="131">
        <v>38</v>
      </c>
      <c r="N51" s="139">
        <f t="shared" si="11"/>
        <v>8705.7880095254804</v>
      </c>
      <c r="O51" s="175">
        <f t="shared" si="3"/>
        <v>23.94</v>
      </c>
      <c r="P51" s="175">
        <f t="shared" si="4"/>
        <v>107.85050955370572</v>
      </c>
      <c r="Q51" s="175">
        <f t="shared" si="7"/>
        <v>131.79</v>
      </c>
      <c r="R51" s="139">
        <f t="shared" si="5"/>
        <v>8597.9374999717747</v>
      </c>
    </row>
    <row r="52" spans="1:18" x14ac:dyDescent="0.25">
      <c r="A52" s="123">
        <f t="shared" si="8"/>
        <v>45901</v>
      </c>
      <c r="B52" s="124">
        <v>39</v>
      </c>
      <c r="C52" s="125">
        <f t="shared" si="9"/>
        <v>13857.638644716963</v>
      </c>
      <c r="D52" s="126">
        <f t="shared" si="1"/>
        <v>38.11</v>
      </c>
      <c r="E52" s="126">
        <f t="shared" si="0"/>
        <v>174.30499010589904</v>
      </c>
      <c r="F52" s="126">
        <f t="shared" si="6"/>
        <v>212.41</v>
      </c>
      <c r="G52" s="125">
        <f t="shared" si="2"/>
        <v>13683.333654611064</v>
      </c>
      <c r="L52" s="174">
        <f t="shared" si="10"/>
        <v>45901</v>
      </c>
      <c r="M52" s="131">
        <v>39</v>
      </c>
      <c r="N52" s="139">
        <f t="shared" si="11"/>
        <v>8597.9374999717747</v>
      </c>
      <c r="O52" s="175">
        <f t="shared" si="3"/>
        <v>23.64</v>
      </c>
      <c r="P52" s="175">
        <f t="shared" si="4"/>
        <v>108.14709845497843</v>
      </c>
      <c r="Q52" s="175">
        <f t="shared" si="7"/>
        <v>131.79</v>
      </c>
      <c r="R52" s="139">
        <f t="shared" si="5"/>
        <v>8489.7904015167969</v>
      </c>
    </row>
    <row r="53" spans="1:18" x14ac:dyDescent="0.25">
      <c r="A53" s="123">
        <f t="shared" si="8"/>
        <v>45931</v>
      </c>
      <c r="B53" s="124">
        <v>40</v>
      </c>
      <c r="C53" s="125">
        <f t="shared" si="9"/>
        <v>13683.333654611064</v>
      </c>
      <c r="D53" s="126">
        <f t="shared" si="1"/>
        <v>37.630000000000003</v>
      </c>
      <c r="E53" s="126">
        <f t="shared" si="0"/>
        <v>174.78432882869029</v>
      </c>
      <c r="F53" s="126">
        <f t="shared" si="6"/>
        <v>212.41</v>
      </c>
      <c r="G53" s="125">
        <f t="shared" si="2"/>
        <v>13508.549325782375</v>
      </c>
      <c r="L53" s="174">
        <f t="shared" si="10"/>
        <v>45931</v>
      </c>
      <c r="M53" s="131">
        <v>40</v>
      </c>
      <c r="N53" s="139">
        <f t="shared" si="11"/>
        <v>8489.7904015167969</v>
      </c>
      <c r="O53" s="175">
        <f t="shared" si="3"/>
        <v>23.35</v>
      </c>
      <c r="P53" s="175">
        <f t="shared" si="4"/>
        <v>108.44450297572961</v>
      </c>
      <c r="Q53" s="175">
        <f t="shared" si="7"/>
        <v>131.79</v>
      </c>
      <c r="R53" s="139">
        <f t="shared" si="5"/>
        <v>8381.3458985410671</v>
      </c>
    </row>
    <row r="54" spans="1:18" x14ac:dyDescent="0.25">
      <c r="A54" s="123">
        <f t="shared" si="8"/>
        <v>45962</v>
      </c>
      <c r="B54" s="124">
        <v>41</v>
      </c>
      <c r="C54" s="125">
        <f t="shared" si="9"/>
        <v>13508.549325782375</v>
      </c>
      <c r="D54" s="126">
        <f t="shared" si="1"/>
        <v>37.15</v>
      </c>
      <c r="E54" s="126">
        <f t="shared" si="0"/>
        <v>175.26498573296917</v>
      </c>
      <c r="F54" s="126">
        <f t="shared" si="6"/>
        <v>212.41</v>
      </c>
      <c r="G54" s="125">
        <f t="shared" si="2"/>
        <v>13333.284340049406</v>
      </c>
      <c r="L54" s="174">
        <f t="shared" si="10"/>
        <v>45962</v>
      </c>
      <c r="M54" s="131">
        <v>41</v>
      </c>
      <c r="N54" s="139">
        <f t="shared" si="11"/>
        <v>8381.3458985410671</v>
      </c>
      <c r="O54" s="175">
        <f t="shared" si="3"/>
        <v>23.05</v>
      </c>
      <c r="P54" s="175">
        <f t="shared" si="4"/>
        <v>108.74272535891285</v>
      </c>
      <c r="Q54" s="175">
        <f t="shared" si="7"/>
        <v>131.79</v>
      </c>
      <c r="R54" s="139">
        <f t="shared" si="5"/>
        <v>8272.6031731821549</v>
      </c>
    </row>
    <row r="55" spans="1:18" x14ac:dyDescent="0.25">
      <c r="A55" s="123">
        <f t="shared" si="8"/>
        <v>45992</v>
      </c>
      <c r="B55" s="124">
        <v>42</v>
      </c>
      <c r="C55" s="125">
        <f t="shared" si="9"/>
        <v>13333.284340049406</v>
      </c>
      <c r="D55" s="126">
        <f t="shared" si="1"/>
        <v>36.67</v>
      </c>
      <c r="E55" s="126">
        <f t="shared" si="0"/>
        <v>175.74696444373484</v>
      </c>
      <c r="F55" s="126">
        <f t="shared" si="6"/>
        <v>212.41</v>
      </c>
      <c r="G55" s="125">
        <f t="shared" si="2"/>
        <v>13157.537375605671</v>
      </c>
      <c r="L55" s="174">
        <f t="shared" si="10"/>
        <v>45992</v>
      </c>
      <c r="M55" s="131">
        <v>42</v>
      </c>
      <c r="N55" s="139">
        <f t="shared" si="11"/>
        <v>8272.6031731821549</v>
      </c>
      <c r="O55" s="175">
        <f t="shared" si="3"/>
        <v>22.75</v>
      </c>
      <c r="P55" s="175">
        <f t="shared" si="4"/>
        <v>109.04176785364989</v>
      </c>
      <c r="Q55" s="175">
        <f t="shared" si="7"/>
        <v>131.79</v>
      </c>
      <c r="R55" s="139">
        <f t="shared" si="5"/>
        <v>8163.5614053285053</v>
      </c>
    </row>
    <row r="56" spans="1:18" x14ac:dyDescent="0.25">
      <c r="A56" s="123">
        <f t="shared" si="8"/>
        <v>46023</v>
      </c>
      <c r="B56" s="124">
        <v>43</v>
      </c>
      <c r="C56" s="125">
        <f t="shared" si="9"/>
        <v>13157.537375605671</v>
      </c>
      <c r="D56" s="126">
        <f t="shared" si="1"/>
        <v>36.18</v>
      </c>
      <c r="E56" s="126">
        <f t="shared" si="0"/>
        <v>176.23026859595512</v>
      </c>
      <c r="F56" s="126">
        <f t="shared" si="6"/>
        <v>212.41</v>
      </c>
      <c r="G56" s="125">
        <f t="shared" si="2"/>
        <v>12981.307107009716</v>
      </c>
      <c r="L56" s="174">
        <f t="shared" si="10"/>
        <v>46023</v>
      </c>
      <c r="M56" s="131">
        <v>43</v>
      </c>
      <c r="N56" s="139">
        <f t="shared" si="11"/>
        <v>8163.5614053285053</v>
      </c>
      <c r="O56" s="175">
        <f t="shared" si="3"/>
        <v>22.45</v>
      </c>
      <c r="P56" s="175">
        <f t="shared" si="4"/>
        <v>109.34163271524741</v>
      </c>
      <c r="Q56" s="175">
        <f t="shared" si="7"/>
        <v>131.79</v>
      </c>
      <c r="R56" s="139">
        <f t="shared" si="5"/>
        <v>8054.2197726132581</v>
      </c>
    </row>
    <row r="57" spans="1:18" x14ac:dyDescent="0.25">
      <c r="A57" s="123">
        <f t="shared" si="8"/>
        <v>46054</v>
      </c>
      <c r="B57" s="124">
        <v>44</v>
      </c>
      <c r="C57" s="125">
        <f t="shared" si="9"/>
        <v>12981.307107009716</v>
      </c>
      <c r="D57" s="126">
        <f t="shared" si="1"/>
        <v>35.700000000000003</v>
      </c>
      <c r="E57" s="126">
        <f t="shared" si="0"/>
        <v>176.71490183459397</v>
      </c>
      <c r="F57" s="126">
        <f t="shared" si="6"/>
        <v>212.41</v>
      </c>
      <c r="G57" s="125">
        <f t="shared" si="2"/>
        <v>12804.592205175122</v>
      </c>
      <c r="L57" s="174">
        <f t="shared" si="10"/>
        <v>46054</v>
      </c>
      <c r="M57" s="131">
        <v>44</v>
      </c>
      <c r="N57" s="139">
        <f t="shared" si="11"/>
        <v>8054.2197726132581</v>
      </c>
      <c r="O57" s="175">
        <f t="shared" si="3"/>
        <v>22.15</v>
      </c>
      <c r="P57" s="175">
        <f t="shared" si="4"/>
        <v>109.64232220521434</v>
      </c>
      <c r="Q57" s="175">
        <f t="shared" si="7"/>
        <v>131.79</v>
      </c>
      <c r="R57" s="139">
        <f t="shared" si="5"/>
        <v>7944.5774504080437</v>
      </c>
    </row>
    <row r="58" spans="1:18" x14ac:dyDescent="0.25">
      <c r="A58" s="123">
        <f t="shared" si="8"/>
        <v>46082</v>
      </c>
      <c r="B58" s="124">
        <v>45</v>
      </c>
      <c r="C58" s="125">
        <f t="shared" si="9"/>
        <v>12804.592205175122</v>
      </c>
      <c r="D58" s="126">
        <f t="shared" si="1"/>
        <v>35.21</v>
      </c>
      <c r="E58" s="126">
        <f t="shared" si="0"/>
        <v>177.20086781463908</v>
      </c>
      <c r="F58" s="126">
        <f t="shared" si="6"/>
        <v>212.41</v>
      </c>
      <c r="G58" s="125">
        <f t="shared" si="2"/>
        <v>12627.391337360483</v>
      </c>
      <c r="L58" s="174">
        <f t="shared" si="10"/>
        <v>46082</v>
      </c>
      <c r="M58" s="131">
        <v>45</v>
      </c>
      <c r="N58" s="139">
        <f t="shared" si="11"/>
        <v>7944.5774504080437</v>
      </c>
      <c r="O58" s="175">
        <f t="shared" si="3"/>
        <v>21.85</v>
      </c>
      <c r="P58" s="175">
        <f t="shared" si="4"/>
        <v>109.94383859127869</v>
      </c>
      <c r="Q58" s="175">
        <f t="shared" si="7"/>
        <v>131.79</v>
      </c>
      <c r="R58" s="139">
        <f t="shared" si="5"/>
        <v>7834.6336118167646</v>
      </c>
    </row>
    <row r="59" spans="1:18" x14ac:dyDescent="0.25">
      <c r="A59" s="123">
        <f t="shared" si="8"/>
        <v>46113</v>
      </c>
      <c r="B59" s="124">
        <v>46</v>
      </c>
      <c r="C59" s="125">
        <f t="shared" si="9"/>
        <v>12627.391337360483</v>
      </c>
      <c r="D59" s="126">
        <f t="shared" si="1"/>
        <v>34.729999999999997</v>
      </c>
      <c r="E59" s="126">
        <f t="shared" si="0"/>
        <v>177.68817020112934</v>
      </c>
      <c r="F59" s="126">
        <f t="shared" si="6"/>
        <v>212.41</v>
      </c>
      <c r="G59" s="125">
        <f t="shared" si="2"/>
        <v>12449.703167159354</v>
      </c>
      <c r="L59" s="174">
        <f t="shared" si="10"/>
        <v>46113</v>
      </c>
      <c r="M59" s="131">
        <v>46</v>
      </c>
      <c r="N59" s="139">
        <f t="shared" si="11"/>
        <v>7834.6336118167646</v>
      </c>
      <c r="O59" s="175">
        <f t="shared" si="3"/>
        <v>21.55</v>
      </c>
      <c r="P59" s="175">
        <f t="shared" si="4"/>
        <v>110.24618414740469</v>
      </c>
      <c r="Q59" s="175">
        <f t="shared" si="7"/>
        <v>131.79</v>
      </c>
      <c r="R59" s="139">
        <f t="shared" si="5"/>
        <v>7724.3874276693596</v>
      </c>
    </row>
    <row r="60" spans="1:18" x14ac:dyDescent="0.25">
      <c r="A60" s="123">
        <f t="shared" si="8"/>
        <v>46143</v>
      </c>
      <c r="B60" s="124">
        <v>47</v>
      </c>
      <c r="C60" s="125">
        <f t="shared" si="9"/>
        <v>12449.703167159354</v>
      </c>
      <c r="D60" s="126">
        <f t="shared" si="1"/>
        <v>34.24</v>
      </c>
      <c r="E60" s="126">
        <f t="shared" si="0"/>
        <v>178.17681266918245</v>
      </c>
      <c r="F60" s="126">
        <f t="shared" si="6"/>
        <v>212.41</v>
      </c>
      <c r="G60" s="125">
        <f t="shared" si="2"/>
        <v>12271.526354490172</v>
      </c>
      <c r="L60" s="174">
        <f t="shared" si="10"/>
        <v>46143</v>
      </c>
      <c r="M60" s="131">
        <v>47</v>
      </c>
      <c r="N60" s="139">
        <f t="shared" si="11"/>
        <v>7724.3874276693596</v>
      </c>
      <c r="O60" s="175">
        <f t="shared" si="3"/>
        <v>21.24</v>
      </c>
      <c r="P60" s="175">
        <f t="shared" si="4"/>
        <v>110.54936115381005</v>
      </c>
      <c r="Q60" s="175">
        <f t="shared" si="7"/>
        <v>131.79</v>
      </c>
      <c r="R60" s="139">
        <f t="shared" si="5"/>
        <v>7613.8380665155491</v>
      </c>
    </row>
    <row r="61" spans="1:18" x14ac:dyDescent="0.25">
      <c r="A61" s="123">
        <f t="shared" si="8"/>
        <v>46174</v>
      </c>
      <c r="B61" s="124">
        <v>48</v>
      </c>
      <c r="C61" s="125">
        <f t="shared" si="9"/>
        <v>12271.526354490172</v>
      </c>
      <c r="D61" s="126">
        <f t="shared" si="1"/>
        <v>33.75</v>
      </c>
      <c r="E61" s="126">
        <f t="shared" si="0"/>
        <v>178.6667989040227</v>
      </c>
      <c r="F61" s="126">
        <f t="shared" si="6"/>
        <v>212.41</v>
      </c>
      <c r="G61" s="125">
        <f t="shared" si="2"/>
        <v>12092.859555586148</v>
      </c>
      <c r="L61" s="174">
        <f t="shared" si="10"/>
        <v>46174</v>
      </c>
      <c r="M61" s="131">
        <v>48</v>
      </c>
      <c r="N61" s="139">
        <f t="shared" si="11"/>
        <v>7613.8380665155491</v>
      </c>
      <c r="O61" s="175">
        <f t="shared" si="3"/>
        <v>20.94</v>
      </c>
      <c r="P61" s="175">
        <f t="shared" si="4"/>
        <v>110.85337189698303</v>
      </c>
      <c r="Q61" s="175">
        <f t="shared" si="7"/>
        <v>131.79</v>
      </c>
      <c r="R61" s="139">
        <f t="shared" si="5"/>
        <v>7502.9846946185662</v>
      </c>
    </row>
    <row r="62" spans="1:18" x14ac:dyDescent="0.25">
      <c r="A62" s="123">
        <f t="shared" si="8"/>
        <v>46204</v>
      </c>
      <c r="B62" s="124">
        <v>49</v>
      </c>
      <c r="C62" s="125">
        <f t="shared" si="9"/>
        <v>12092.859555586148</v>
      </c>
      <c r="D62" s="126">
        <f t="shared" si="1"/>
        <v>33.26</v>
      </c>
      <c r="E62" s="126">
        <f t="shared" si="0"/>
        <v>179.15813260100879</v>
      </c>
      <c r="F62" s="126">
        <f t="shared" si="6"/>
        <v>212.41</v>
      </c>
      <c r="G62" s="125">
        <f t="shared" si="2"/>
        <v>11913.701422985139</v>
      </c>
      <c r="L62" s="174">
        <f t="shared" si="10"/>
        <v>46204</v>
      </c>
      <c r="M62" s="131">
        <v>49</v>
      </c>
      <c r="N62" s="139">
        <f t="shared" si="11"/>
        <v>7502.9846946185662</v>
      </c>
      <c r="O62" s="175">
        <f t="shared" si="3"/>
        <v>20.63</v>
      </c>
      <c r="P62" s="175">
        <f t="shared" si="4"/>
        <v>111.15821866969975</v>
      </c>
      <c r="Q62" s="175">
        <f t="shared" si="7"/>
        <v>131.79</v>
      </c>
      <c r="R62" s="139">
        <f t="shared" si="5"/>
        <v>7391.8264759488666</v>
      </c>
    </row>
    <row r="63" spans="1:18" x14ac:dyDescent="0.25">
      <c r="A63" s="123">
        <f t="shared" si="8"/>
        <v>46235</v>
      </c>
      <c r="B63" s="124">
        <v>50</v>
      </c>
      <c r="C63" s="125">
        <f t="shared" si="9"/>
        <v>11913.701422985139</v>
      </c>
      <c r="D63" s="126">
        <f t="shared" si="1"/>
        <v>32.76</v>
      </c>
      <c r="E63" s="126">
        <f t="shared" si="0"/>
        <v>179.65081746566156</v>
      </c>
      <c r="F63" s="126">
        <f t="shared" si="6"/>
        <v>212.41</v>
      </c>
      <c r="G63" s="125">
        <f t="shared" si="2"/>
        <v>11734.050605519478</v>
      </c>
      <c r="L63" s="174">
        <f t="shared" si="10"/>
        <v>46235</v>
      </c>
      <c r="M63" s="131">
        <v>50</v>
      </c>
      <c r="N63" s="139">
        <f t="shared" si="11"/>
        <v>7391.8264759488666</v>
      </c>
      <c r="O63" s="175">
        <f t="shared" si="3"/>
        <v>20.329999999999998</v>
      </c>
      <c r="P63" s="175">
        <f t="shared" si="4"/>
        <v>111.46390377104142</v>
      </c>
      <c r="Q63" s="175">
        <f t="shared" si="7"/>
        <v>131.79</v>
      </c>
      <c r="R63" s="139">
        <f t="shared" si="5"/>
        <v>7280.3625721778253</v>
      </c>
    </row>
    <row r="64" spans="1:18" x14ac:dyDescent="0.25">
      <c r="A64" s="123">
        <f t="shared" si="8"/>
        <v>46266</v>
      </c>
      <c r="B64" s="124">
        <v>51</v>
      </c>
      <c r="C64" s="125">
        <f t="shared" si="9"/>
        <v>11734.050605519478</v>
      </c>
      <c r="D64" s="126">
        <f t="shared" si="1"/>
        <v>32.270000000000003</v>
      </c>
      <c r="E64" s="126">
        <f t="shared" si="0"/>
        <v>180.14485721369212</v>
      </c>
      <c r="F64" s="126">
        <f t="shared" si="6"/>
        <v>212.41</v>
      </c>
      <c r="G64" s="125">
        <f t="shared" si="2"/>
        <v>11553.905748305786</v>
      </c>
      <c r="L64" s="174">
        <f t="shared" si="10"/>
        <v>46266</v>
      </c>
      <c r="M64" s="131">
        <v>51</v>
      </c>
      <c r="N64" s="139">
        <f t="shared" si="11"/>
        <v>7280.3625721778253</v>
      </c>
      <c r="O64" s="175">
        <f t="shared" si="3"/>
        <v>20.02</v>
      </c>
      <c r="P64" s="175">
        <f t="shared" si="4"/>
        <v>111.77042950641179</v>
      </c>
      <c r="Q64" s="175">
        <f t="shared" si="7"/>
        <v>131.79</v>
      </c>
      <c r="R64" s="139">
        <f t="shared" si="5"/>
        <v>7168.592142671414</v>
      </c>
    </row>
    <row r="65" spans="1:18" x14ac:dyDescent="0.25">
      <c r="A65" s="123">
        <f t="shared" si="8"/>
        <v>46296</v>
      </c>
      <c r="B65" s="124">
        <v>52</v>
      </c>
      <c r="C65" s="125">
        <f t="shared" si="9"/>
        <v>11553.905748305786</v>
      </c>
      <c r="D65" s="126">
        <f t="shared" si="1"/>
        <v>31.77</v>
      </c>
      <c r="E65" s="126">
        <f t="shared" si="0"/>
        <v>180.64025557102977</v>
      </c>
      <c r="F65" s="126">
        <f t="shared" si="6"/>
        <v>212.41</v>
      </c>
      <c r="G65" s="125">
        <f t="shared" si="2"/>
        <v>11373.265492734756</v>
      </c>
      <c r="L65" s="174">
        <f t="shared" si="10"/>
        <v>46296</v>
      </c>
      <c r="M65" s="131">
        <v>52</v>
      </c>
      <c r="N65" s="139">
        <f t="shared" si="11"/>
        <v>7168.592142671414</v>
      </c>
      <c r="O65" s="175">
        <f t="shared" si="3"/>
        <v>19.71</v>
      </c>
      <c r="P65" s="175">
        <f t="shared" si="4"/>
        <v>112.07779818755441</v>
      </c>
      <c r="Q65" s="175">
        <f t="shared" si="7"/>
        <v>131.79</v>
      </c>
      <c r="R65" s="139">
        <f t="shared" si="5"/>
        <v>7056.5143444838595</v>
      </c>
    </row>
    <row r="66" spans="1:18" x14ac:dyDescent="0.25">
      <c r="A66" s="123">
        <f t="shared" si="8"/>
        <v>46327</v>
      </c>
      <c r="B66" s="124">
        <v>53</v>
      </c>
      <c r="C66" s="125">
        <f t="shared" si="9"/>
        <v>11373.265492734756</v>
      </c>
      <c r="D66" s="126">
        <f t="shared" si="1"/>
        <v>31.28</v>
      </c>
      <c r="E66" s="126">
        <f t="shared" si="0"/>
        <v>181.13701627385012</v>
      </c>
      <c r="F66" s="126">
        <f t="shared" si="6"/>
        <v>212.41</v>
      </c>
      <c r="G66" s="125">
        <f t="shared" si="2"/>
        <v>11192.128476460906</v>
      </c>
      <c r="L66" s="174">
        <f t="shared" si="10"/>
        <v>46327</v>
      </c>
      <c r="M66" s="131">
        <v>53</v>
      </c>
      <c r="N66" s="139">
        <f t="shared" si="11"/>
        <v>7056.5143444838595</v>
      </c>
      <c r="O66" s="175">
        <f t="shared" si="3"/>
        <v>19.41</v>
      </c>
      <c r="P66" s="175">
        <f t="shared" si="4"/>
        <v>112.38601213257017</v>
      </c>
      <c r="Q66" s="175">
        <f t="shared" si="7"/>
        <v>131.79</v>
      </c>
      <c r="R66" s="139">
        <f t="shared" si="5"/>
        <v>6944.1283323512889</v>
      </c>
    </row>
    <row r="67" spans="1:18" x14ac:dyDescent="0.25">
      <c r="A67" s="123">
        <f t="shared" si="8"/>
        <v>46357</v>
      </c>
      <c r="B67" s="124">
        <v>54</v>
      </c>
      <c r="C67" s="125">
        <f t="shared" si="9"/>
        <v>11192.128476460906</v>
      </c>
      <c r="D67" s="126">
        <f t="shared" si="1"/>
        <v>30.78</v>
      </c>
      <c r="E67" s="126">
        <f t="shared" si="0"/>
        <v>181.63514306860318</v>
      </c>
      <c r="F67" s="126">
        <f t="shared" si="6"/>
        <v>212.41</v>
      </c>
      <c r="G67" s="125">
        <f t="shared" si="2"/>
        <v>11010.493333392304</v>
      </c>
      <c r="L67" s="174">
        <f t="shared" si="10"/>
        <v>46357</v>
      </c>
      <c r="M67" s="131">
        <v>54</v>
      </c>
      <c r="N67" s="139">
        <f t="shared" si="11"/>
        <v>6944.1283323512889</v>
      </c>
      <c r="O67" s="175">
        <f t="shared" si="3"/>
        <v>19.100000000000001</v>
      </c>
      <c r="P67" s="175">
        <f t="shared" si="4"/>
        <v>112.69507366593474</v>
      </c>
      <c r="Q67" s="175">
        <f t="shared" si="7"/>
        <v>131.79</v>
      </c>
      <c r="R67" s="139">
        <f t="shared" si="5"/>
        <v>6831.4332586853543</v>
      </c>
    </row>
    <row r="68" spans="1:18" x14ac:dyDescent="0.25">
      <c r="A68" s="123">
        <f t="shared" si="8"/>
        <v>46388</v>
      </c>
      <c r="B68" s="124">
        <v>55</v>
      </c>
      <c r="C68" s="125">
        <f t="shared" si="9"/>
        <v>11010.493333392304</v>
      </c>
      <c r="D68" s="126">
        <f t="shared" si="1"/>
        <v>30.28</v>
      </c>
      <c r="E68" s="126">
        <f t="shared" si="0"/>
        <v>182.13463971204186</v>
      </c>
      <c r="F68" s="126">
        <f t="shared" si="6"/>
        <v>212.41</v>
      </c>
      <c r="G68" s="125">
        <f t="shared" si="2"/>
        <v>10828.358693680262</v>
      </c>
      <c r="L68" s="174">
        <f t="shared" si="10"/>
        <v>46388</v>
      </c>
      <c r="M68" s="131">
        <v>55</v>
      </c>
      <c r="N68" s="139">
        <f t="shared" si="11"/>
        <v>6831.4332586853543</v>
      </c>
      <c r="O68" s="175">
        <f t="shared" si="3"/>
        <v>18.79</v>
      </c>
      <c r="P68" s="175">
        <f t="shared" si="4"/>
        <v>113.00498511851606</v>
      </c>
      <c r="Q68" s="175">
        <f t="shared" si="7"/>
        <v>131.79</v>
      </c>
      <c r="R68" s="139">
        <f t="shared" si="5"/>
        <v>6718.4282735668385</v>
      </c>
    </row>
    <row r="69" spans="1:18" x14ac:dyDescent="0.25">
      <c r="A69" s="123">
        <f t="shared" si="8"/>
        <v>46419</v>
      </c>
      <c r="B69" s="124">
        <v>56</v>
      </c>
      <c r="C69" s="125">
        <f t="shared" si="9"/>
        <v>10828.358693680262</v>
      </c>
      <c r="D69" s="126">
        <f t="shared" si="1"/>
        <v>29.78</v>
      </c>
      <c r="E69" s="126">
        <f t="shared" si="0"/>
        <v>182.63550997124995</v>
      </c>
      <c r="F69" s="126">
        <f t="shared" si="6"/>
        <v>212.41</v>
      </c>
      <c r="G69" s="125">
        <f t="shared" si="2"/>
        <v>10645.723183709013</v>
      </c>
      <c r="L69" s="174">
        <f t="shared" si="10"/>
        <v>46419</v>
      </c>
      <c r="M69" s="131">
        <v>56</v>
      </c>
      <c r="N69" s="139">
        <f t="shared" si="11"/>
        <v>6718.4282735668385</v>
      </c>
      <c r="O69" s="175">
        <f t="shared" si="3"/>
        <v>18.48</v>
      </c>
      <c r="P69" s="175">
        <f t="shared" si="4"/>
        <v>113.31574882759199</v>
      </c>
      <c r="Q69" s="175">
        <f t="shared" si="7"/>
        <v>131.79</v>
      </c>
      <c r="R69" s="139">
        <f t="shared" si="5"/>
        <v>6605.1125247392465</v>
      </c>
    </row>
    <row r="70" spans="1:18" x14ac:dyDescent="0.25">
      <c r="A70" s="123">
        <f t="shared" si="8"/>
        <v>46447</v>
      </c>
      <c r="B70" s="124">
        <v>57</v>
      </c>
      <c r="C70" s="125">
        <f t="shared" si="9"/>
        <v>10645.723183709013</v>
      </c>
      <c r="D70" s="126">
        <f t="shared" si="1"/>
        <v>29.28</v>
      </c>
      <c r="E70" s="126">
        <f t="shared" si="0"/>
        <v>183.13775762367089</v>
      </c>
      <c r="F70" s="126">
        <f t="shared" si="6"/>
        <v>212.41</v>
      </c>
      <c r="G70" s="125">
        <f t="shared" si="2"/>
        <v>10462.585426085343</v>
      </c>
      <c r="L70" s="174">
        <f t="shared" si="10"/>
        <v>46447</v>
      </c>
      <c r="M70" s="131">
        <v>57</v>
      </c>
      <c r="N70" s="139">
        <f t="shared" si="11"/>
        <v>6605.1125247392465</v>
      </c>
      <c r="O70" s="175">
        <f t="shared" si="3"/>
        <v>18.16</v>
      </c>
      <c r="P70" s="175">
        <f t="shared" si="4"/>
        <v>113.62736713686789</v>
      </c>
      <c r="Q70" s="175">
        <f t="shared" si="7"/>
        <v>131.79</v>
      </c>
      <c r="R70" s="139">
        <f t="shared" si="5"/>
        <v>6491.4851576023784</v>
      </c>
    </row>
    <row r="71" spans="1:18" x14ac:dyDescent="0.25">
      <c r="A71" s="123">
        <f t="shared" si="8"/>
        <v>46478</v>
      </c>
      <c r="B71" s="124">
        <v>58</v>
      </c>
      <c r="C71" s="125">
        <f t="shared" si="9"/>
        <v>10462.585426085343</v>
      </c>
      <c r="D71" s="126">
        <f t="shared" si="1"/>
        <v>28.77</v>
      </c>
      <c r="E71" s="126">
        <f t="shared" si="0"/>
        <v>183.64138645713598</v>
      </c>
      <c r="F71" s="126">
        <f t="shared" si="6"/>
        <v>212.41</v>
      </c>
      <c r="G71" s="125">
        <f t="shared" si="2"/>
        <v>10278.944039628206</v>
      </c>
      <c r="L71" s="174">
        <f t="shared" si="10"/>
        <v>46478</v>
      </c>
      <c r="M71" s="131">
        <v>58</v>
      </c>
      <c r="N71" s="139">
        <f t="shared" si="11"/>
        <v>6491.4851576023784</v>
      </c>
      <c r="O71" s="175">
        <f t="shared" si="3"/>
        <v>17.850000000000001</v>
      </c>
      <c r="P71" s="175">
        <f t="shared" si="4"/>
        <v>113.93984239649426</v>
      </c>
      <c r="Q71" s="175">
        <f t="shared" si="7"/>
        <v>131.79</v>
      </c>
      <c r="R71" s="139">
        <f t="shared" si="5"/>
        <v>6377.5453152058844</v>
      </c>
    </row>
    <row r="72" spans="1:18" x14ac:dyDescent="0.25">
      <c r="A72" s="123">
        <f t="shared" si="8"/>
        <v>46508</v>
      </c>
      <c r="B72" s="124">
        <v>59</v>
      </c>
      <c r="C72" s="125">
        <f t="shared" si="9"/>
        <v>10278.944039628206</v>
      </c>
      <c r="D72" s="126">
        <f t="shared" si="1"/>
        <v>28.27</v>
      </c>
      <c r="E72" s="126">
        <f t="shared" si="0"/>
        <v>184.14640026989312</v>
      </c>
      <c r="F72" s="126">
        <f t="shared" si="6"/>
        <v>212.41</v>
      </c>
      <c r="G72" s="125">
        <f t="shared" si="2"/>
        <v>10094.797639358312</v>
      </c>
      <c r="L72" s="174">
        <f t="shared" si="10"/>
        <v>46508</v>
      </c>
      <c r="M72" s="131">
        <v>59</v>
      </c>
      <c r="N72" s="139">
        <f t="shared" si="11"/>
        <v>6377.5453152058844</v>
      </c>
      <c r="O72" s="175">
        <f t="shared" si="3"/>
        <v>17.54</v>
      </c>
      <c r="P72" s="175">
        <f t="shared" si="4"/>
        <v>114.25317696308461</v>
      </c>
      <c r="Q72" s="175">
        <f t="shared" si="7"/>
        <v>131.79</v>
      </c>
      <c r="R72" s="139">
        <f t="shared" si="5"/>
        <v>6263.2921382427994</v>
      </c>
    </row>
    <row r="73" spans="1:18" x14ac:dyDescent="0.25">
      <c r="A73" s="123">
        <f t="shared" si="8"/>
        <v>46539</v>
      </c>
      <c r="B73" s="124">
        <v>60</v>
      </c>
      <c r="C73" s="125">
        <f>G72</f>
        <v>10094.797639358312</v>
      </c>
      <c r="D73" s="126">
        <f>ROUND(C73*$E$10/12,2)</f>
        <v>27.76</v>
      </c>
      <c r="E73" s="126">
        <f t="shared" si="0"/>
        <v>184.65280287063533</v>
      </c>
      <c r="F73" s="126">
        <f t="shared" si="6"/>
        <v>212.41</v>
      </c>
      <c r="G73" s="125">
        <f>C73-E73</f>
        <v>9910.144836487676</v>
      </c>
      <c r="L73" s="174">
        <f t="shared" si="10"/>
        <v>46539</v>
      </c>
      <c r="M73" s="131">
        <v>60</v>
      </c>
      <c r="N73" s="139">
        <f>R72</f>
        <v>6263.2921382427994</v>
      </c>
      <c r="O73" s="175">
        <f t="shared" si="3"/>
        <v>17.22</v>
      </c>
      <c r="P73" s="175">
        <f t="shared" si="4"/>
        <v>114.56737319973311</v>
      </c>
      <c r="Q73" s="175">
        <f t="shared" si="7"/>
        <v>131.79</v>
      </c>
      <c r="R73" s="139">
        <f>N73-P73</f>
        <v>6148.7247650430663</v>
      </c>
    </row>
    <row r="74" spans="1:18" x14ac:dyDescent="0.25">
      <c r="A74" s="123">
        <f t="shared" si="8"/>
        <v>46569</v>
      </c>
      <c r="B74" s="124">
        <v>61</v>
      </c>
      <c r="C74" s="125">
        <f t="shared" ref="C74:C123" si="12">G73</f>
        <v>9910.144836487676</v>
      </c>
      <c r="D74" s="126">
        <f t="shared" ref="D74:D123" si="13">ROUND(C74*$E$10/12,2)</f>
        <v>27.25</v>
      </c>
      <c r="E74" s="126">
        <f t="shared" si="0"/>
        <v>185.16059807852957</v>
      </c>
      <c r="F74" s="126">
        <f t="shared" si="6"/>
        <v>212.41</v>
      </c>
      <c r="G74" s="125">
        <f t="shared" ref="G74:G123" si="14">C74-E74</f>
        <v>9724.9842384091462</v>
      </c>
      <c r="L74" s="174">
        <f t="shared" si="10"/>
        <v>46569</v>
      </c>
      <c r="M74" s="131">
        <v>61</v>
      </c>
      <c r="N74" s="139">
        <f t="shared" ref="N74:N123" si="15">R73</f>
        <v>6148.7247650430663</v>
      </c>
      <c r="O74" s="175">
        <f t="shared" si="3"/>
        <v>16.91</v>
      </c>
      <c r="P74" s="175">
        <f t="shared" si="4"/>
        <v>114.88243347603236</v>
      </c>
      <c r="Q74" s="175">
        <f t="shared" si="7"/>
        <v>131.79</v>
      </c>
      <c r="R74" s="139">
        <f t="shared" ref="R74:R123" si="16">N74-P74</f>
        <v>6033.8423315670343</v>
      </c>
    </row>
    <row r="75" spans="1:18" x14ac:dyDescent="0.25">
      <c r="A75" s="123">
        <f t="shared" si="8"/>
        <v>46600</v>
      </c>
      <c r="B75" s="124">
        <v>62</v>
      </c>
      <c r="C75" s="125">
        <f t="shared" si="12"/>
        <v>9724.9842384091462</v>
      </c>
      <c r="D75" s="126">
        <f t="shared" si="13"/>
        <v>26.74</v>
      </c>
      <c r="E75" s="126">
        <f t="shared" si="0"/>
        <v>185.66978972324551</v>
      </c>
      <c r="F75" s="126">
        <f t="shared" si="6"/>
        <v>212.41</v>
      </c>
      <c r="G75" s="125">
        <f t="shared" si="14"/>
        <v>9539.3144486859001</v>
      </c>
      <c r="L75" s="174">
        <f t="shared" si="10"/>
        <v>46600</v>
      </c>
      <c r="M75" s="131">
        <v>62</v>
      </c>
      <c r="N75" s="139">
        <f t="shared" si="15"/>
        <v>6033.8423315670343</v>
      </c>
      <c r="O75" s="175">
        <f t="shared" si="3"/>
        <v>16.59</v>
      </c>
      <c r="P75" s="175">
        <f t="shared" si="4"/>
        <v>115.19836016809144</v>
      </c>
      <c r="Q75" s="175">
        <f t="shared" si="7"/>
        <v>131.79</v>
      </c>
      <c r="R75" s="139">
        <f t="shared" si="16"/>
        <v>5918.643971398943</v>
      </c>
    </row>
    <row r="76" spans="1:18" x14ac:dyDescent="0.25">
      <c r="A76" s="123">
        <f t="shared" si="8"/>
        <v>46631</v>
      </c>
      <c r="B76" s="124">
        <v>63</v>
      </c>
      <c r="C76" s="125">
        <f t="shared" si="12"/>
        <v>9539.3144486859001</v>
      </c>
      <c r="D76" s="126">
        <f t="shared" si="13"/>
        <v>26.23</v>
      </c>
      <c r="E76" s="126">
        <f t="shared" si="0"/>
        <v>186.18038164498446</v>
      </c>
      <c r="F76" s="126">
        <f t="shared" si="6"/>
        <v>212.41</v>
      </c>
      <c r="G76" s="125">
        <f t="shared" si="14"/>
        <v>9353.1340670409154</v>
      </c>
      <c r="L76" s="174">
        <f t="shared" si="10"/>
        <v>46631</v>
      </c>
      <c r="M76" s="131">
        <v>63</v>
      </c>
      <c r="N76" s="139">
        <f t="shared" si="15"/>
        <v>5918.643971398943</v>
      </c>
      <c r="O76" s="175">
        <f t="shared" si="3"/>
        <v>16.28</v>
      </c>
      <c r="P76" s="175">
        <f t="shared" si="4"/>
        <v>115.5151556585537</v>
      </c>
      <c r="Q76" s="175">
        <f t="shared" si="7"/>
        <v>131.79</v>
      </c>
      <c r="R76" s="139">
        <f t="shared" si="16"/>
        <v>5803.1288157403897</v>
      </c>
    </row>
    <row r="77" spans="1:18" x14ac:dyDescent="0.25">
      <c r="A77" s="123">
        <f t="shared" si="8"/>
        <v>46661</v>
      </c>
      <c r="B77" s="124">
        <v>64</v>
      </c>
      <c r="C77" s="125">
        <f t="shared" si="12"/>
        <v>9353.1340670409154</v>
      </c>
      <c r="D77" s="126">
        <f t="shared" si="13"/>
        <v>25.72</v>
      </c>
      <c r="E77" s="126">
        <f t="shared" si="0"/>
        <v>186.69237769450817</v>
      </c>
      <c r="F77" s="126">
        <f t="shared" si="6"/>
        <v>212.41</v>
      </c>
      <c r="G77" s="125">
        <f t="shared" si="14"/>
        <v>9166.4416893464077</v>
      </c>
      <c r="L77" s="174">
        <f t="shared" si="10"/>
        <v>46661</v>
      </c>
      <c r="M77" s="131">
        <v>64</v>
      </c>
      <c r="N77" s="139">
        <f t="shared" si="15"/>
        <v>5803.1288157403897</v>
      </c>
      <c r="O77" s="175">
        <f t="shared" si="3"/>
        <v>15.96</v>
      </c>
      <c r="P77" s="175">
        <f t="shared" si="4"/>
        <v>115.83282233661474</v>
      </c>
      <c r="Q77" s="175">
        <f t="shared" si="7"/>
        <v>131.79</v>
      </c>
      <c r="R77" s="139">
        <f t="shared" si="16"/>
        <v>5687.2959934037754</v>
      </c>
    </row>
    <row r="78" spans="1:18" x14ac:dyDescent="0.25">
      <c r="A78" s="123">
        <f t="shared" si="8"/>
        <v>46692</v>
      </c>
      <c r="B78" s="124">
        <v>65</v>
      </c>
      <c r="C78" s="125">
        <f t="shared" si="12"/>
        <v>9166.4416893464077</v>
      </c>
      <c r="D78" s="126">
        <f t="shared" si="13"/>
        <v>25.21</v>
      </c>
      <c r="E78" s="126">
        <f t="shared" ref="E78:E123" si="17">PPMT($E$10/12,B78,$E$7,-$E$8,$E$9,0)</f>
        <v>187.2057817331681</v>
      </c>
      <c r="F78" s="126">
        <f t="shared" si="6"/>
        <v>212.41</v>
      </c>
      <c r="G78" s="125">
        <f t="shared" si="14"/>
        <v>8979.2359076132398</v>
      </c>
      <c r="L78" s="174">
        <f t="shared" si="10"/>
        <v>46692</v>
      </c>
      <c r="M78" s="131">
        <v>65</v>
      </c>
      <c r="N78" s="139">
        <f t="shared" si="15"/>
        <v>5687.2959934037754</v>
      </c>
      <c r="O78" s="175">
        <f t="shared" si="3"/>
        <v>15.64</v>
      </c>
      <c r="P78" s="175">
        <f t="shared" si="4"/>
        <v>116.15136259804042</v>
      </c>
      <c r="Q78" s="175">
        <f t="shared" si="7"/>
        <v>131.79</v>
      </c>
      <c r="R78" s="139">
        <f t="shared" si="16"/>
        <v>5571.1446308057348</v>
      </c>
    </row>
    <row r="79" spans="1:18" x14ac:dyDescent="0.25">
      <c r="A79" s="123">
        <f t="shared" si="8"/>
        <v>46722</v>
      </c>
      <c r="B79" s="124">
        <v>66</v>
      </c>
      <c r="C79" s="125">
        <f t="shared" si="12"/>
        <v>8979.2359076132398</v>
      </c>
      <c r="D79" s="126">
        <f t="shared" si="13"/>
        <v>24.69</v>
      </c>
      <c r="E79" s="126">
        <f t="shared" si="17"/>
        <v>187.7205976329343</v>
      </c>
      <c r="F79" s="126">
        <f t="shared" si="6"/>
        <v>212.41</v>
      </c>
      <c r="G79" s="125">
        <f t="shared" si="14"/>
        <v>8791.5153099803047</v>
      </c>
      <c r="L79" s="174">
        <f t="shared" si="10"/>
        <v>46722</v>
      </c>
      <c r="M79" s="131">
        <v>66</v>
      </c>
      <c r="N79" s="139">
        <f t="shared" si="15"/>
        <v>5571.1446308057348</v>
      </c>
      <c r="O79" s="175">
        <f t="shared" ref="O79:O123" si="18">ROUND(N79*$P$10/12,2)</f>
        <v>15.32</v>
      </c>
      <c r="P79" s="175">
        <f t="shared" ref="P79:P123" si="19">PPMT($P$10/12,M79,$P$7,-$P$8,$P$9,0)</f>
        <v>116.47077884518505</v>
      </c>
      <c r="Q79" s="175">
        <f t="shared" si="7"/>
        <v>131.79</v>
      </c>
      <c r="R79" s="139">
        <f t="shared" si="16"/>
        <v>5454.6738519605497</v>
      </c>
    </row>
    <row r="80" spans="1:18" x14ac:dyDescent="0.25">
      <c r="A80" s="123">
        <f t="shared" si="8"/>
        <v>46753</v>
      </c>
      <c r="B80" s="124">
        <v>67</v>
      </c>
      <c r="C80" s="125">
        <f t="shared" si="12"/>
        <v>8791.5153099803047</v>
      </c>
      <c r="D80" s="126">
        <f t="shared" si="13"/>
        <v>24.18</v>
      </c>
      <c r="E80" s="126">
        <f t="shared" si="17"/>
        <v>188.23682927642486</v>
      </c>
      <c r="F80" s="126">
        <f t="shared" ref="F80:F123" si="20">F79</f>
        <v>212.41</v>
      </c>
      <c r="G80" s="125">
        <f t="shared" si="14"/>
        <v>8603.2784807038806</v>
      </c>
      <c r="L80" s="174">
        <f t="shared" si="10"/>
        <v>46753</v>
      </c>
      <c r="M80" s="131">
        <v>67</v>
      </c>
      <c r="N80" s="139">
        <f t="shared" si="15"/>
        <v>5454.6738519605497</v>
      </c>
      <c r="O80" s="175">
        <f t="shared" si="18"/>
        <v>15</v>
      </c>
      <c r="P80" s="175">
        <f t="shared" si="19"/>
        <v>116.79107348700929</v>
      </c>
      <c r="Q80" s="175">
        <f t="shared" ref="Q80:Q123" si="21">Q79</f>
        <v>131.79</v>
      </c>
      <c r="R80" s="139">
        <f t="shared" si="16"/>
        <v>5337.8827784735404</v>
      </c>
    </row>
    <row r="81" spans="1:18" x14ac:dyDescent="0.25">
      <c r="A81" s="123">
        <f t="shared" ref="A81:A123" si="22">EDATE(A80,1)</f>
        <v>46784</v>
      </c>
      <c r="B81" s="124">
        <v>68</v>
      </c>
      <c r="C81" s="125">
        <f t="shared" si="12"/>
        <v>8603.2784807038806</v>
      </c>
      <c r="D81" s="126">
        <f t="shared" si="13"/>
        <v>23.66</v>
      </c>
      <c r="E81" s="126">
        <f t="shared" si="17"/>
        <v>188.75448055693502</v>
      </c>
      <c r="F81" s="126">
        <f t="shared" si="20"/>
        <v>212.41</v>
      </c>
      <c r="G81" s="125">
        <f t="shared" si="14"/>
        <v>8414.5240001469465</v>
      </c>
      <c r="L81" s="174">
        <f t="shared" ref="L81:L123" si="23">EDATE(L80,1)</f>
        <v>46784</v>
      </c>
      <c r="M81" s="131">
        <v>68</v>
      </c>
      <c r="N81" s="139">
        <f t="shared" si="15"/>
        <v>5337.8827784735404</v>
      </c>
      <c r="O81" s="175">
        <f t="shared" si="18"/>
        <v>14.68</v>
      </c>
      <c r="P81" s="175">
        <f t="shared" si="19"/>
        <v>117.11224893909856</v>
      </c>
      <c r="Q81" s="175">
        <f t="shared" si="21"/>
        <v>131.79</v>
      </c>
      <c r="R81" s="139">
        <f t="shared" si="16"/>
        <v>5220.7705295344422</v>
      </c>
    </row>
    <row r="82" spans="1:18" x14ac:dyDescent="0.25">
      <c r="A82" s="123">
        <f t="shared" si="22"/>
        <v>46813</v>
      </c>
      <c r="B82" s="124">
        <v>69</v>
      </c>
      <c r="C82" s="125">
        <f t="shared" si="12"/>
        <v>8414.5240001469465</v>
      </c>
      <c r="D82" s="126">
        <f t="shared" si="13"/>
        <v>23.14</v>
      </c>
      <c r="E82" s="126">
        <f t="shared" si="17"/>
        <v>189.2735553784666</v>
      </c>
      <c r="F82" s="126">
        <f t="shared" si="20"/>
        <v>212.41</v>
      </c>
      <c r="G82" s="125">
        <f t="shared" si="14"/>
        <v>8225.2504447684805</v>
      </c>
      <c r="L82" s="174">
        <f t="shared" si="23"/>
        <v>46813</v>
      </c>
      <c r="M82" s="131">
        <v>69</v>
      </c>
      <c r="N82" s="139">
        <f t="shared" si="15"/>
        <v>5220.7705295344422</v>
      </c>
      <c r="O82" s="175">
        <f t="shared" si="18"/>
        <v>14.36</v>
      </c>
      <c r="P82" s="175">
        <f t="shared" si="19"/>
        <v>117.43430762368108</v>
      </c>
      <c r="Q82" s="175">
        <f t="shared" si="21"/>
        <v>131.79</v>
      </c>
      <c r="R82" s="139">
        <f t="shared" si="16"/>
        <v>5103.3362219107612</v>
      </c>
    </row>
    <row r="83" spans="1:18" x14ac:dyDescent="0.25">
      <c r="A83" s="123">
        <f t="shared" si="22"/>
        <v>46844</v>
      </c>
      <c r="B83" s="124">
        <v>70</v>
      </c>
      <c r="C83" s="125">
        <f t="shared" si="12"/>
        <v>8225.2504447684805</v>
      </c>
      <c r="D83" s="126">
        <f t="shared" si="13"/>
        <v>22.62</v>
      </c>
      <c r="E83" s="126">
        <f t="shared" si="17"/>
        <v>189.79405765575737</v>
      </c>
      <c r="F83" s="126">
        <f t="shared" si="20"/>
        <v>212.41</v>
      </c>
      <c r="G83" s="125">
        <f t="shared" si="14"/>
        <v>8035.456387112723</v>
      </c>
      <c r="L83" s="174">
        <f t="shared" si="23"/>
        <v>46844</v>
      </c>
      <c r="M83" s="131">
        <v>70</v>
      </c>
      <c r="N83" s="139">
        <f t="shared" si="15"/>
        <v>5103.3362219107612</v>
      </c>
      <c r="O83" s="175">
        <f t="shared" si="18"/>
        <v>14.03</v>
      </c>
      <c r="P83" s="175">
        <f t="shared" si="19"/>
        <v>117.75725196964621</v>
      </c>
      <c r="Q83" s="175">
        <f t="shared" si="21"/>
        <v>131.79</v>
      </c>
      <c r="R83" s="139">
        <f t="shared" si="16"/>
        <v>4985.5789699411152</v>
      </c>
    </row>
    <row r="84" spans="1:18" x14ac:dyDescent="0.25">
      <c r="A84" s="123">
        <f t="shared" si="22"/>
        <v>46874</v>
      </c>
      <c r="B84" s="124">
        <v>71</v>
      </c>
      <c r="C84" s="125">
        <f t="shared" si="12"/>
        <v>8035.456387112723</v>
      </c>
      <c r="D84" s="126">
        <f t="shared" si="13"/>
        <v>22.1</v>
      </c>
      <c r="E84" s="126">
        <f t="shared" si="17"/>
        <v>190.31599131431071</v>
      </c>
      <c r="F84" s="126">
        <f t="shared" si="20"/>
        <v>212.41</v>
      </c>
      <c r="G84" s="125">
        <f t="shared" si="14"/>
        <v>7845.1403957984121</v>
      </c>
      <c r="L84" s="174">
        <f t="shared" si="23"/>
        <v>46874</v>
      </c>
      <c r="M84" s="131">
        <v>71</v>
      </c>
      <c r="N84" s="139">
        <f t="shared" si="15"/>
        <v>4985.5789699411152</v>
      </c>
      <c r="O84" s="175">
        <f t="shared" si="18"/>
        <v>13.71</v>
      </c>
      <c r="P84" s="175">
        <f t="shared" si="19"/>
        <v>118.08108441256275</v>
      </c>
      <c r="Q84" s="175">
        <f t="shared" si="21"/>
        <v>131.79</v>
      </c>
      <c r="R84" s="139">
        <f t="shared" si="16"/>
        <v>4867.4978855285526</v>
      </c>
    </row>
    <row r="85" spans="1:18" x14ac:dyDescent="0.25">
      <c r="A85" s="123">
        <f t="shared" si="22"/>
        <v>46905</v>
      </c>
      <c r="B85" s="124">
        <v>72</v>
      </c>
      <c r="C85" s="125">
        <f t="shared" si="12"/>
        <v>7845.1403957984121</v>
      </c>
      <c r="D85" s="126">
        <f t="shared" si="13"/>
        <v>21.57</v>
      </c>
      <c r="E85" s="126">
        <f t="shared" si="17"/>
        <v>190.83936029042508</v>
      </c>
      <c r="F85" s="126">
        <f t="shared" si="20"/>
        <v>212.41</v>
      </c>
      <c r="G85" s="125">
        <f t="shared" si="14"/>
        <v>7654.3010355079869</v>
      </c>
      <c r="L85" s="174">
        <f t="shared" si="23"/>
        <v>46905</v>
      </c>
      <c r="M85" s="131">
        <v>72</v>
      </c>
      <c r="N85" s="139">
        <f t="shared" si="15"/>
        <v>4867.4978855285526</v>
      </c>
      <c r="O85" s="175">
        <f t="shared" si="18"/>
        <v>13.39</v>
      </c>
      <c r="P85" s="175">
        <f t="shared" si="19"/>
        <v>118.40580739469728</v>
      </c>
      <c r="Q85" s="175">
        <f t="shared" si="21"/>
        <v>131.79</v>
      </c>
      <c r="R85" s="139">
        <f t="shared" si="16"/>
        <v>4749.0920781338555</v>
      </c>
    </row>
    <row r="86" spans="1:18" x14ac:dyDescent="0.25">
      <c r="A86" s="123">
        <f t="shared" si="22"/>
        <v>46935</v>
      </c>
      <c r="B86" s="124">
        <v>73</v>
      </c>
      <c r="C86" s="125">
        <f t="shared" si="12"/>
        <v>7654.3010355079869</v>
      </c>
      <c r="D86" s="126">
        <f t="shared" si="13"/>
        <v>21.05</v>
      </c>
      <c r="E86" s="126">
        <f t="shared" si="17"/>
        <v>191.3641685312237</v>
      </c>
      <c r="F86" s="126">
        <f t="shared" si="20"/>
        <v>212.41</v>
      </c>
      <c r="G86" s="125">
        <f t="shared" si="14"/>
        <v>7462.9368669767628</v>
      </c>
      <c r="L86" s="174">
        <f t="shared" si="23"/>
        <v>46935</v>
      </c>
      <c r="M86" s="131">
        <v>73</v>
      </c>
      <c r="N86" s="139">
        <f t="shared" si="15"/>
        <v>4749.0920781338555</v>
      </c>
      <c r="O86" s="175">
        <f t="shared" si="18"/>
        <v>13.06</v>
      </c>
      <c r="P86" s="175">
        <f t="shared" si="19"/>
        <v>118.73142336503268</v>
      </c>
      <c r="Q86" s="175">
        <f t="shared" si="21"/>
        <v>131.79</v>
      </c>
      <c r="R86" s="139">
        <f t="shared" si="16"/>
        <v>4630.3606547688232</v>
      </c>
    </row>
    <row r="87" spans="1:18" x14ac:dyDescent="0.25">
      <c r="A87" s="123">
        <f t="shared" si="22"/>
        <v>46966</v>
      </c>
      <c r="B87" s="124">
        <v>74</v>
      </c>
      <c r="C87" s="125">
        <f t="shared" si="12"/>
        <v>7462.9368669767628</v>
      </c>
      <c r="D87" s="126">
        <f t="shared" si="13"/>
        <v>20.52</v>
      </c>
      <c r="E87" s="126">
        <f t="shared" si="17"/>
        <v>191.89041999468458</v>
      </c>
      <c r="F87" s="126">
        <f t="shared" si="20"/>
        <v>212.41</v>
      </c>
      <c r="G87" s="125">
        <f t="shared" si="14"/>
        <v>7271.0464469820781</v>
      </c>
      <c r="L87" s="174">
        <f t="shared" si="23"/>
        <v>46966</v>
      </c>
      <c r="M87" s="131">
        <v>74</v>
      </c>
      <c r="N87" s="139">
        <f t="shared" si="15"/>
        <v>4630.3606547688232</v>
      </c>
      <c r="O87" s="175">
        <f t="shared" si="18"/>
        <v>12.73</v>
      </c>
      <c r="P87" s="175">
        <f t="shared" si="19"/>
        <v>119.05793477928654</v>
      </c>
      <c r="Q87" s="175">
        <f t="shared" si="21"/>
        <v>131.79</v>
      </c>
      <c r="R87" s="139">
        <f t="shared" si="16"/>
        <v>4511.3027199895369</v>
      </c>
    </row>
    <row r="88" spans="1:18" x14ac:dyDescent="0.25">
      <c r="A88" s="123">
        <f t="shared" si="22"/>
        <v>46997</v>
      </c>
      <c r="B88" s="124">
        <v>75</v>
      </c>
      <c r="C88" s="125">
        <f t="shared" si="12"/>
        <v>7271.0464469820781</v>
      </c>
      <c r="D88" s="126">
        <f t="shared" si="13"/>
        <v>20</v>
      </c>
      <c r="E88" s="126">
        <f t="shared" si="17"/>
        <v>192.41811864966996</v>
      </c>
      <c r="F88" s="126">
        <f t="shared" si="20"/>
        <v>212.41</v>
      </c>
      <c r="G88" s="125">
        <f t="shared" si="14"/>
        <v>7078.6283283324083</v>
      </c>
      <c r="L88" s="174">
        <f t="shared" si="23"/>
        <v>46997</v>
      </c>
      <c r="M88" s="131">
        <v>75</v>
      </c>
      <c r="N88" s="139">
        <f t="shared" si="15"/>
        <v>4511.3027199895369</v>
      </c>
      <c r="O88" s="175">
        <f t="shared" si="18"/>
        <v>12.41</v>
      </c>
      <c r="P88" s="175">
        <f t="shared" si="19"/>
        <v>119.38534409992957</v>
      </c>
      <c r="Q88" s="175">
        <f t="shared" si="21"/>
        <v>131.79</v>
      </c>
      <c r="R88" s="139">
        <f t="shared" si="16"/>
        <v>4391.9173758896077</v>
      </c>
    </row>
    <row r="89" spans="1:18" x14ac:dyDescent="0.25">
      <c r="A89" s="123">
        <f t="shared" si="22"/>
        <v>47027</v>
      </c>
      <c r="B89" s="124">
        <v>76</v>
      </c>
      <c r="C89" s="125">
        <f t="shared" si="12"/>
        <v>7078.6283283324083</v>
      </c>
      <c r="D89" s="126">
        <f t="shared" si="13"/>
        <v>19.47</v>
      </c>
      <c r="E89" s="126">
        <f t="shared" si="17"/>
        <v>192.94726847595658</v>
      </c>
      <c r="F89" s="126">
        <f t="shared" si="20"/>
        <v>212.41</v>
      </c>
      <c r="G89" s="125">
        <f t="shared" si="14"/>
        <v>6885.6810598564516</v>
      </c>
      <c r="L89" s="174">
        <f t="shared" si="23"/>
        <v>47027</v>
      </c>
      <c r="M89" s="131">
        <v>76</v>
      </c>
      <c r="N89" s="139">
        <f t="shared" si="15"/>
        <v>4391.9173758896077</v>
      </c>
      <c r="O89" s="175">
        <f t="shared" si="18"/>
        <v>12.08</v>
      </c>
      <c r="P89" s="175">
        <f t="shared" si="19"/>
        <v>119.7136537962044</v>
      </c>
      <c r="Q89" s="175">
        <f t="shared" si="21"/>
        <v>131.79</v>
      </c>
      <c r="R89" s="139">
        <f t="shared" si="16"/>
        <v>4272.2037220934035</v>
      </c>
    </row>
    <row r="90" spans="1:18" x14ac:dyDescent="0.25">
      <c r="A90" s="123">
        <f t="shared" si="22"/>
        <v>47058</v>
      </c>
      <c r="B90" s="124">
        <v>77</v>
      </c>
      <c r="C90" s="125">
        <f t="shared" si="12"/>
        <v>6885.6810598564516</v>
      </c>
      <c r="D90" s="126">
        <f t="shared" si="13"/>
        <v>18.940000000000001</v>
      </c>
      <c r="E90" s="126">
        <f t="shared" si="17"/>
        <v>193.47787346426543</v>
      </c>
      <c r="F90" s="126">
        <f t="shared" si="20"/>
        <v>212.41</v>
      </c>
      <c r="G90" s="125">
        <f t="shared" si="14"/>
        <v>6692.2031863921866</v>
      </c>
      <c r="L90" s="174">
        <f t="shared" si="23"/>
        <v>47058</v>
      </c>
      <c r="M90" s="131">
        <v>77</v>
      </c>
      <c r="N90" s="139">
        <f t="shared" si="15"/>
        <v>4272.2037220934035</v>
      </c>
      <c r="O90" s="175">
        <f t="shared" si="18"/>
        <v>11.75</v>
      </c>
      <c r="P90" s="175">
        <f t="shared" si="19"/>
        <v>120.04286634414395</v>
      </c>
      <c r="Q90" s="175">
        <f t="shared" si="21"/>
        <v>131.79</v>
      </c>
      <c r="R90" s="139">
        <f t="shared" si="16"/>
        <v>4152.1608557492591</v>
      </c>
    </row>
    <row r="91" spans="1:18" x14ac:dyDescent="0.25">
      <c r="A91" s="123">
        <f t="shared" si="22"/>
        <v>47088</v>
      </c>
      <c r="B91" s="124">
        <v>78</v>
      </c>
      <c r="C91" s="125">
        <f t="shared" si="12"/>
        <v>6692.2031863921866</v>
      </c>
      <c r="D91" s="126">
        <f t="shared" si="13"/>
        <v>18.399999999999999</v>
      </c>
      <c r="E91" s="126">
        <f t="shared" si="17"/>
        <v>194.00993761629215</v>
      </c>
      <c r="F91" s="126">
        <f t="shared" si="20"/>
        <v>212.41</v>
      </c>
      <c r="G91" s="125">
        <f t="shared" si="14"/>
        <v>6498.1932487758941</v>
      </c>
      <c r="L91" s="174">
        <f t="shared" si="23"/>
        <v>47088</v>
      </c>
      <c r="M91" s="131">
        <v>78</v>
      </c>
      <c r="N91" s="139">
        <f t="shared" si="15"/>
        <v>4152.1608557492591</v>
      </c>
      <c r="O91" s="175">
        <f t="shared" si="18"/>
        <v>11.42</v>
      </c>
      <c r="P91" s="175">
        <f t="shared" si="19"/>
        <v>120.37298422659033</v>
      </c>
      <c r="Q91" s="175">
        <f t="shared" si="21"/>
        <v>131.79</v>
      </c>
      <c r="R91" s="139">
        <f t="shared" si="16"/>
        <v>4031.7878715226689</v>
      </c>
    </row>
    <row r="92" spans="1:18" x14ac:dyDescent="0.25">
      <c r="A92" s="123">
        <f t="shared" si="22"/>
        <v>47119</v>
      </c>
      <c r="B92" s="124">
        <v>79</v>
      </c>
      <c r="C92" s="125">
        <f t="shared" si="12"/>
        <v>6498.1932487758941</v>
      </c>
      <c r="D92" s="126">
        <f t="shared" si="13"/>
        <v>17.87</v>
      </c>
      <c r="E92" s="126">
        <f t="shared" si="17"/>
        <v>194.54346494473697</v>
      </c>
      <c r="F92" s="126">
        <f t="shared" si="20"/>
        <v>212.41</v>
      </c>
      <c r="G92" s="125">
        <f t="shared" si="14"/>
        <v>6303.649783831157</v>
      </c>
      <c r="L92" s="174">
        <f t="shared" si="23"/>
        <v>47119</v>
      </c>
      <c r="M92" s="131">
        <v>79</v>
      </c>
      <c r="N92" s="139">
        <f t="shared" si="15"/>
        <v>4031.7878715226689</v>
      </c>
      <c r="O92" s="175">
        <f t="shared" si="18"/>
        <v>11.09</v>
      </c>
      <c r="P92" s="175">
        <f t="shared" si="19"/>
        <v>120.70400993321347</v>
      </c>
      <c r="Q92" s="175">
        <f t="shared" si="21"/>
        <v>131.79</v>
      </c>
      <c r="R92" s="139">
        <f t="shared" si="16"/>
        <v>3911.0838615894554</v>
      </c>
    </row>
    <row r="93" spans="1:18" x14ac:dyDescent="0.25">
      <c r="A93" s="123">
        <f t="shared" si="22"/>
        <v>47150</v>
      </c>
      <c r="B93" s="124">
        <v>80</v>
      </c>
      <c r="C93" s="125">
        <f t="shared" si="12"/>
        <v>6303.649783831157</v>
      </c>
      <c r="D93" s="126">
        <f t="shared" si="13"/>
        <v>17.34</v>
      </c>
      <c r="E93" s="126">
        <f t="shared" si="17"/>
        <v>195.07845947333502</v>
      </c>
      <c r="F93" s="126">
        <f t="shared" si="20"/>
        <v>212.41</v>
      </c>
      <c r="G93" s="125">
        <f t="shared" si="14"/>
        <v>6108.571324357822</v>
      </c>
      <c r="L93" s="174">
        <f t="shared" si="23"/>
        <v>47150</v>
      </c>
      <c r="M93" s="131">
        <v>80</v>
      </c>
      <c r="N93" s="139">
        <f t="shared" si="15"/>
        <v>3911.0838615894554</v>
      </c>
      <c r="O93" s="175">
        <f t="shared" si="18"/>
        <v>10.76</v>
      </c>
      <c r="P93" s="175">
        <f t="shared" si="19"/>
        <v>121.0359459605298</v>
      </c>
      <c r="Q93" s="175">
        <f t="shared" si="21"/>
        <v>131.79</v>
      </c>
      <c r="R93" s="139">
        <f t="shared" si="16"/>
        <v>3790.0479156289257</v>
      </c>
    </row>
    <row r="94" spans="1:18" x14ac:dyDescent="0.25">
      <c r="A94" s="123">
        <f t="shared" si="22"/>
        <v>47178</v>
      </c>
      <c r="B94" s="124">
        <v>81</v>
      </c>
      <c r="C94" s="125">
        <f t="shared" si="12"/>
        <v>6108.571324357822</v>
      </c>
      <c r="D94" s="126">
        <f t="shared" si="13"/>
        <v>16.8</v>
      </c>
      <c r="E94" s="126">
        <f t="shared" si="17"/>
        <v>195.61492523688671</v>
      </c>
      <c r="F94" s="126">
        <f t="shared" si="20"/>
        <v>212.41</v>
      </c>
      <c r="G94" s="125">
        <f t="shared" si="14"/>
        <v>5912.9563991209352</v>
      </c>
      <c r="L94" s="174">
        <f t="shared" si="23"/>
        <v>47178</v>
      </c>
      <c r="M94" s="131">
        <v>81</v>
      </c>
      <c r="N94" s="139">
        <f t="shared" si="15"/>
        <v>3790.0479156289257</v>
      </c>
      <c r="O94" s="175">
        <f t="shared" si="18"/>
        <v>10.42</v>
      </c>
      <c r="P94" s="175">
        <f t="shared" si="19"/>
        <v>121.36879481192126</v>
      </c>
      <c r="Q94" s="175">
        <f t="shared" si="21"/>
        <v>131.79</v>
      </c>
      <c r="R94" s="139">
        <f t="shared" si="16"/>
        <v>3668.6791208170043</v>
      </c>
    </row>
    <row r="95" spans="1:18" x14ac:dyDescent="0.25">
      <c r="A95" s="123">
        <f t="shared" si="22"/>
        <v>47209</v>
      </c>
      <c r="B95" s="124">
        <v>82</v>
      </c>
      <c r="C95" s="125">
        <f t="shared" si="12"/>
        <v>5912.9563991209352</v>
      </c>
      <c r="D95" s="126">
        <f t="shared" si="13"/>
        <v>16.260000000000002</v>
      </c>
      <c r="E95" s="126">
        <f t="shared" si="17"/>
        <v>196.15286628128811</v>
      </c>
      <c r="F95" s="126">
        <f t="shared" si="20"/>
        <v>212.41</v>
      </c>
      <c r="G95" s="125">
        <f t="shared" si="14"/>
        <v>5716.8035328396472</v>
      </c>
      <c r="L95" s="174">
        <f t="shared" si="23"/>
        <v>47209</v>
      </c>
      <c r="M95" s="131">
        <v>82</v>
      </c>
      <c r="N95" s="139">
        <f t="shared" si="15"/>
        <v>3668.6791208170043</v>
      </c>
      <c r="O95" s="175">
        <f t="shared" si="18"/>
        <v>10.09</v>
      </c>
      <c r="P95" s="175">
        <f t="shared" si="19"/>
        <v>121.70255899765405</v>
      </c>
      <c r="Q95" s="175">
        <f t="shared" si="21"/>
        <v>131.79</v>
      </c>
      <c r="R95" s="139">
        <f t="shared" si="16"/>
        <v>3546.9765618193501</v>
      </c>
    </row>
    <row r="96" spans="1:18" x14ac:dyDescent="0.25">
      <c r="A96" s="123">
        <f t="shared" si="22"/>
        <v>47239</v>
      </c>
      <c r="B96" s="124">
        <v>83</v>
      </c>
      <c r="C96" s="125">
        <f t="shared" si="12"/>
        <v>5716.8035328396472</v>
      </c>
      <c r="D96" s="126">
        <f t="shared" si="13"/>
        <v>15.72</v>
      </c>
      <c r="E96" s="126">
        <f t="shared" si="17"/>
        <v>196.69228666356167</v>
      </c>
      <c r="F96" s="126">
        <f t="shared" si="20"/>
        <v>212.41</v>
      </c>
      <c r="G96" s="125">
        <f t="shared" si="14"/>
        <v>5520.1112461760858</v>
      </c>
      <c r="L96" s="174">
        <f t="shared" si="23"/>
        <v>47239</v>
      </c>
      <c r="M96" s="131">
        <v>83</v>
      </c>
      <c r="N96" s="139">
        <f t="shared" si="15"/>
        <v>3546.9765618193501</v>
      </c>
      <c r="O96" s="175">
        <f t="shared" si="18"/>
        <v>9.75</v>
      </c>
      <c r="P96" s="175">
        <f t="shared" si="19"/>
        <v>122.03724103489759</v>
      </c>
      <c r="Q96" s="175">
        <f t="shared" si="21"/>
        <v>131.79</v>
      </c>
      <c r="R96" s="139">
        <f t="shared" si="16"/>
        <v>3424.9393207844523</v>
      </c>
    </row>
    <row r="97" spans="1:18" x14ac:dyDescent="0.25">
      <c r="A97" s="123">
        <f t="shared" si="22"/>
        <v>47270</v>
      </c>
      <c r="B97" s="124">
        <v>84</v>
      </c>
      <c r="C97" s="125">
        <f t="shared" si="12"/>
        <v>5520.1112461760858</v>
      </c>
      <c r="D97" s="126">
        <f t="shared" si="13"/>
        <v>15.18</v>
      </c>
      <c r="E97" s="126">
        <f t="shared" si="17"/>
        <v>197.23319045188646</v>
      </c>
      <c r="F97" s="126">
        <f t="shared" si="20"/>
        <v>212.41</v>
      </c>
      <c r="G97" s="125">
        <f t="shared" si="14"/>
        <v>5322.8780557241989</v>
      </c>
      <c r="L97" s="174">
        <f t="shared" si="23"/>
        <v>47270</v>
      </c>
      <c r="M97" s="131">
        <v>84</v>
      </c>
      <c r="N97" s="139">
        <f t="shared" si="15"/>
        <v>3424.9393207844523</v>
      </c>
      <c r="O97" s="175">
        <f t="shared" si="18"/>
        <v>9.42</v>
      </c>
      <c r="P97" s="175">
        <f t="shared" si="19"/>
        <v>122.37284344774356</v>
      </c>
      <c r="Q97" s="175">
        <f t="shared" si="21"/>
        <v>131.79</v>
      </c>
      <c r="R97" s="139">
        <f t="shared" si="16"/>
        <v>3302.5664773367089</v>
      </c>
    </row>
    <row r="98" spans="1:18" x14ac:dyDescent="0.25">
      <c r="A98" s="123">
        <f t="shared" si="22"/>
        <v>47300</v>
      </c>
      <c r="B98" s="124">
        <v>85</v>
      </c>
      <c r="C98" s="125">
        <f t="shared" si="12"/>
        <v>5322.8780557241989</v>
      </c>
      <c r="D98" s="126">
        <f t="shared" si="13"/>
        <v>14.64</v>
      </c>
      <c r="E98" s="126">
        <f t="shared" si="17"/>
        <v>197.77558172562917</v>
      </c>
      <c r="F98" s="126">
        <f t="shared" si="20"/>
        <v>212.41</v>
      </c>
      <c r="G98" s="125">
        <f t="shared" si="14"/>
        <v>5125.1024739985696</v>
      </c>
      <c r="L98" s="174">
        <f t="shared" si="23"/>
        <v>47300</v>
      </c>
      <c r="M98" s="131">
        <v>85</v>
      </c>
      <c r="N98" s="139">
        <f t="shared" si="15"/>
        <v>3302.5664773367089</v>
      </c>
      <c r="O98" s="175">
        <f t="shared" si="18"/>
        <v>9.08</v>
      </c>
      <c r="P98" s="175">
        <f t="shared" si="19"/>
        <v>122.70936876722486</v>
      </c>
      <c r="Q98" s="175">
        <f t="shared" si="21"/>
        <v>131.79</v>
      </c>
      <c r="R98" s="139">
        <f t="shared" si="16"/>
        <v>3179.8571085694839</v>
      </c>
    </row>
    <row r="99" spans="1:18" x14ac:dyDescent="0.25">
      <c r="A99" s="123">
        <f t="shared" si="22"/>
        <v>47331</v>
      </c>
      <c r="B99" s="124">
        <v>86</v>
      </c>
      <c r="C99" s="125">
        <f t="shared" si="12"/>
        <v>5125.1024739985696</v>
      </c>
      <c r="D99" s="126">
        <f t="shared" si="13"/>
        <v>14.09</v>
      </c>
      <c r="E99" s="126">
        <f t="shared" si="17"/>
        <v>198.31946457537464</v>
      </c>
      <c r="F99" s="126">
        <f t="shared" si="20"/>
        <v>212.41</v>
      </c>
      <c r="G99" s="125">
        <f t="shared" si="14"/>
        <v>4926.7830094231949</v>
      </c>
      <c r="L99" s="174">
        <f t="shared" si="23"/>
        <v>47331</v>
      </c>
      <c r="M99" s="131">
        <v>86</v>
      </c>
      <c r="N99" s="139">
        <f t="shared" si="15"/>
        <v>3179.8571085694839</v>
      </c>
      <c r="O99" s="175">
        <f t="shared" si="18"/>
        <v>8.74</v>
      </c>
      <c r="P99" s="175">
        <f t="shared" si="19"/>
        <v>123.04681953133471</v>
      </c>
      <c r="Q99" s="175">
        <f t="shared" si="21"/>
        <v>131.79</v>
      </c>
      <c r="R99" s="139">
        <f t="shared" si="16"/>
        <v>3056.8102890381492</v>
      </c>
    </row>
    <row r="100" spans="1:18" x14ac:dyDescent="0.25">
      <c r="A100" s="123">
        <f t="shared" si="22"/>
        <v>47362</v>
      </c>
      <c r="B100" s="124">
        <v>87</v>
      </c>
      <c r="C100" s="125">
        <f t="shared" si="12"/>
        <v>4926.7830094231949</v>
      </c>
      <c r="D100" s="126">
        <f t="shared" si="13"/>
        <v>13.55</v>
      </c>
      <c r="E100" s="126">
        <f t="shared" si="17"/>
        <v>198.86484310295691</v>
      </c>
      <c r="F100" s="126">
        <f t="shared" si="20"/>
        <v>212.41</v>
      </c>
      <c r="G100" s="125">
        <f t="shared" si="14"/>
        <v>4727.918166320238</v>
      </c>
      <c r="L100" s="174">
        <f t="shared" si="23"/>
        <v>47362</v>
      </c>
      <c r="M100" s="131">
        <v>87</v>
      </c>
      <c r="N100" s="139">
        <f t="shared" si="15"/>
        <v>3056.8102890381492</v>
      </c>
      <c r="O100" s="175">
        <f t="shared" si="18"/>
        <v>8.41</v>
      </c>
      <c r="P100" s="175">
        <f t="shared" si="19"/>
        <v>123.38519828504589</v>
      </c>
      <c r="Q100" s="175">
        <f t="shared" si="21"/>
        <v>131.79</v>
      </c>
      <c r="R100" s="139">
        <f t="shared" si="16"/>
        <v>2933.4250907531032</v>
      </c>
    </row>
    <row r="101" spans="1:18" x14ac:dyDescent="0.25">
      <c r="A101" s="123">
        <f t="shared" si="22"/>
        <v>47392</v>
      </c>
      <c r="B101" s="124">
        <v>88</v>
      </c>
      <c r="C101" s="125">
        <f t="shared" si="12"/>
        <v>4727.918166320238</v>
      </c>
      <c r="D101" s="126">
        <f t="shared" si="13"/>
        <v>13</v>
      </c>
      <c r="E101" s="126">
        <f t="shared" si="17"/>
        <v>199.41172142149003</v>
      </c>
      <c r="F101" s="126">
        <f t="shared" si="20"/>
        <v>212.41</v>
      </c>
      <c r="G101" s="125">
        <f t="shared" si="14"/>
        <v>4528.5064448987478</v>
      </c>
      <c r="L101" s="174">
        <f t="shared" si="23"/>
        <v>47392</v>
      </c>
      <c r="M101" s="131">
        <v>88</v>
      </c>
      <c r="N101" s="139">
        <f t="shared" si="15"/>
        <v>2933.4250907531032</v>
      </c>
      <c r="O101" s="175">
        <f t="shared" si="18"/>
        <v>8.07</v>
      </c>
      <c r="P101" s="175">
        <f t="shared" si="19"/>
        <v>123.72450758032979</v>
      </c>
      <c r="Q101" s="175">
        <f t="shared" si="21"/>
        <v>131.79</v>
      </c>
      <c r="R101" s="139">
        <f t="shared" si="16"/>
        <v>2809.7005831727733</v>
      </c>
    </row>
    <row r="102" spans="1:18" x14ac:dyDescent="0.25">
      <c r="A102" s="123">
        <f t="shared" si="22"/>
        <v>47423</v>
      </c>
      <c r="B102" s="124">
        <v>89</v>
      </c>
      <c r="C102" s="125">
        <f t="shared" si="12"/>
        <v>4528.5064448987478</v>
      </c>
      <c r="D102" s="126">
        <f t="shared" si="13"/>
        <v>12.45</v>
      </c>
      <c r="E102" s="126">
        <f t="shared" si="17"/>
        <v>199.96010365539914</v>
      </c>
      <c r="F102" s="126">
        <f t="shared" si="20"/>
        <v>212.41</v>
      </c>
      <c r="G102" s="125">
        <f t="shared" si="14"/>
        <v>4328.5463412433483</v>
      </c>
      <c r="L102" s="174">
        <f t="shared" si="23"/>
        <v>47423</v>
      </c>
      <c r="M102" s="131">
        <v>89</v>
      </c>
      <c r="N102" s="139">
        <f t="shared" si="15"/>
        <v>2809.7005831727733</v>
      </c>
      <c r="O102" s="175">
        <f t="shared" si="18"/>
        <v>7.73</v>
      </c>
      <c r="P102" s="175">
        <f t="shared" si="19"/>
        <v>124.06474997617568</v>
      </c>
      <c r="Q102" s="175">
        <f t="shared" si="21"/>
        <v>131.79</v>
      </c>
      <c r="R102" s="139">
        <f t="shared" si="16"/>
        <v>2685.6358331965976</v>
      </c>
    </row>
    <row r="103" spans="1:18" x14ac:dyDescent="0.25">
      <c r="A103" s="123">
        <f t="shared" si="22"/>
        <v>47453</v>
      </c>
      <c r="B103" s="124">
        <v>90</v>
      </c>
      <c r="C103" s="125">
        <f t="shared" si="12"/>
        <v>4328.5463412433483</v>
      </c>
      <c r="D103" s="126">
        <f t="shared" si="13"/>
        <v>11.9</v>
      </c>
      <c r="E103" s="126">
        <f t="shared" si="17"/>
        <v>200.50999394045147</v>
      </c>
      <c r="F103" s="126">
        <f t="shared" si="20"/>
        <v>212.41</v>
      </c>
      <c r="G103" s="125">
        <f t="shared" si="14"/>
        <v>4128.0363473028965</v>
      </c>
      <c r="L103" s="174">
        <f t="shared" si="23"/>
        <v>47453</v>
      </c>
      <c r="M103" s="131">
        <v>90</v>
      </c>
      <c r="N103" s="139">
        <f t="shared" si="15"/>
        <v>2685.6358331965976</v>
      </c>
      <c r="O103" s="175">
        <f t="shared" si="18"/>
        <v>7.39</v>
      </c>
      <c r="P103" s="175">
        <f t="shared" si="19"/>
        <v>124.40592803861017</v>
      </c>
      <c r="Q103" s="175">
        <f t="shared" si="21"/>
        <v>131.79</v>
      </c>
      <c r="R103" s="139">
        <f t="shared" si="16"/>
        <v>2561.2299051579876</v>
      </c>
    </row>
    <row r="104" spans="1:18" x14ac:dyDescent="0.25">
      <c r="A104" s="123">
        <f t="shared" si="22"/>
        <v>47484</v>
      </c>
      <c r="B104" s="124">
        <v>91</v>
      </c>
      <c r="C104" s="125">
        <f t="shared" si="12"/>
        <v>4128.0363473028965</v>
      </c>
      <c r="D104" s="126">
        <f t="shared" si="13"/>
        <v>11.35</v>
      </c>
      <c r="E104" s="126">
        <f t="shared" si="17"/>
        <v>201.06139642378773</v>
      </c>
      <c r="F104" s="126">
        <f t="shared" si="20"/>
        <v>212.41</v>
      </c>
      <c r="G104" s="125">
        <f t="shared" si="14"/>
        <v>3926.9749508791087</v>
      </c>
      <c r="L104" s="174">
        <f t="shared" si="23"/>
        <v>47484</v>
      </c>
      <c r="M104" s="131">
        <v>91</v>
      </c>
      <c r="N104" s="139">
        <f t="shared" si="15"/>
        <v>2561.2299051579876</v>
      </c>
      <c r="O104" s="175">
        <f t="shared" si="18"/>
        <v>7.04</v>
      </c>
      <c r="P104" s="175">
        <f t="shared" si="19"/>
        <v>124.74804434071635</v>
      </c>
      <c r="Q104" s="175">
        <f t="shared" si="21"/>
        <v>131.79</v>
      </c>
      <c r="R104" s="139">
        <f t="shared" si="16"/>
        <v>2436.4818608172714</v>
      </c>
    </row>
    <row r="105" spans="1:18" x14ac:dyDescent="0.25">
      <c r="A105" s="123">
        <f t="shared" si="22"/>
        <v>47515</v>
      </c>
      <c r="B105" s="124">
        <v>92</v>
      </c>
      <c r="C105" s="125">
        <f t="shared" si="12"/>
        <v>3926.9749508791087</v>
      </c>
      <c r="D105" s="126">
        <f t="shared" si="13"/>
        <v>10.8</v>
      </c>
      <c r="E105" s="126">
        <f t="shared" si="17"/>
        <v>201.61431526395316</v>
      </c>
      <c r="F105" s="126">
        <f t="shared" si="20"/>
        <v>212.41</v>
      </c>
      <c r="G105" s="125">
        <f t="shared" si="14"/>
        <v>3725.3606356151554</v>
      </c>
      <c r="L105" s="174">
        <f t="shared" si="23"/>
        <v>47515</v>
      </c>
      <c r="M105" s="131">
        <v>92</v>
      </c>
      <c r="N105" s="139">
        <f t="shared" si="15"/>
        <v>2436.4818608172714</v>
      </c>
      <c r="O105" s="175">
        <f t="shared" si="18"/>
        <v>6.7</v>
      </c>
      <c r="P105" s="175">
        <f t="shared" si="19"/>
        <v>125.0911014626533</v>
      </c>
      <c r="Q105" s="175">
        <f t="shared" si="21"/>
        <v>131.79</v>
      </c>
      <c r="R105" s="139">
        <f t="shared" si="16"/>
        <v>2311.3907593546182</v>
      </c>
    </row>
    <row r="106" spans="1:18" x14ac:dyDescent="0.25">
      <c r="A106" s="123">
        <f t="shared" si="22"/>
        <v>47543</v>
      </c>
      <c r="B106" s="124">
        <v>93</v>
      </c>
      <c r="C106" s="125">
        <f t="shared" si="12"/>
        <v>3725.3606356151554</v>
      </c>
      <c r="D106" s="126">
        <f t="shared" si="13"/>
        <v>10.24</v>
      </c>
      <c r="E106" s="126">
        <f t="shared" si="17"/>
        <v>202.16875463092902</v>
      </c>
      <c r="F106" s="126">
        <f t="shared" si="20"/>
        <v>212.41</v>
      </c>
      <c r="G106" s="125">
        <f t="shared" si="14"/>
        <v>3523.1918809842264</v>
      </c>
      <c r="L106" s="174">
        <f t="shared" si="23"/>
        <v>47543</v>
      </c>
      <c r="M106" s="131">
        <v>93</v>
      </c>
      <c r="N106" s="139">
        <f t="shared" si="15"/>
        <v>2311.3907593546182</v>
      </c>
      <c r="O106" s="175">
        <f t="shared" si="18"/>
        <v>6.36</v>
      </c>
      <c r="P106" s="175">
        <f t="shared" si="19"/>
        <v>125.43510199167559</v>
      </c>
      <c r="Q106" s="175">
        <f t="shared" si="21"/>
        <v>131.79</v>
      </c>
      <c r="R106" s="139">
        <f t="shared" si="16"/>
        <v>2185.9556573629425</v>
      </c>
    </row>
    <row r="107" spans="1:18" x14ac:dyDescent="0.25">
      <c r="A107" s="123">
        <f t="shared" si="22"/>
        <v>47574</v>
      </c>
      <c r="B107" s="124">
        <v>94</v>
      </c>
      <c r="C107" s="125">
        <f t="shared" si="12"/>
        <v>3523.1918809842264</v>
      </c>
      <c r="D107" s="126">
        <f t="shared" si="13"/>
        <v>9.69</v>
      </c>
      <c r="E107" s="126">
        <f t="shared" si="17"/>
        <v>202.72471870616408</v>
      </c>
      <c r="F107" s="126">
        <f t="shared" si="20"/>
        <v>212.41</v>
      </c>
      <c r="G107" s="125">
        <f t="shared" si="14"/>
        <v>3320.4671622780625</v>
      </c>
      <c r="L107" s="174">
        <f t="shared" si="23"/>
        <v>47574</v>
      </c>
      <c r="M107" s="131">
        <v>94</v>
      </c>
      <c r="N107" s="139">
        <f t="shared" si="15"/>
        <v>2185.9556573629425</v>
      </c>
      <c r="O107" s="175">
        <f t="shared" si="18"/>
        <v>6.01</v>
      </c>
      <c r="P107" s="175">
        <f t="shared" si="19"/>
        <v>125.78004852215271</v>
      </c>
      <c r="Q107" s="175">
        <f t="shared" si="21"/>
        <v>131.79</v>
      </c>
      <c r="R107" s="139">
        <f t="shared" si="16"/>
        <v>2060.1756088407897</v>
      </c>
    </row>
    <row r="108" spans="1:18" x14ac:dyDescent="0.25">
      <c r="A108" s="123">
        <f t="shared" si="22"/>
        <v>47604</v>
      </c>
      <c r="B108" s="124">
        <v>95</v>
      </c>
      <c r="C108" s="125">
        <f t="shared" si="12"/>
        <v>3320.4671622780625</v>
      </c>
      <c r="D108" s="126">
        <f t="shared" si="13"/>
        <v>9.1300000000000008</v>
      </c>
      <c r="E108" s="126">
        <f t="shared" si="17"/>
        <v>203.282211682606</v>
      </c>
      <c r="F108" s="126">
        <f t="shared" si="20"/>
        <v>212.41</v>
      </c>
      <c r="G108" s="125">
        <f t="shared" si="14"/>
        <v>3117.1849505954565</v>
      </c>
      <c r="L108" s="174">
        <f t="shared" si="23"/>
        <v>47604</v>
      </c>
      <c r="M108" s="131">
        <v>95</v>
      </c>
      <c r="N108" s="139">
        <f t="shared" si="15"/>
        <v>2060.1756088407897</v>
      </c>
      <c r="O108" s="175">
        <f t="shared" si="18"/>
        <v>5.67</v>
      </c>
      <c r="P108" s="175">
        <f t="shared" si="19"/>
        <v>126.12594365558864</v>
      </c>
      <c r="Q108" s="175">
        <f t="shared" si="21"/>
        <v>131.79</v>
      </c>
      <c r="R108" s="139">
        <f t="shared" si="16"/>
        <v>1934.0496651852011</v>
      </c>
    </row>
    <row r="109" spans="1:18" x14ac:dyDescent="0.25">
      <c r="A109" s="123">
        <f t="shared" si="22"/>
        <v>47635</v>
      </c>
      <c r="B109" s="124">
        <v>96</v>
      </c>
      <c r="C109" s="125">
        <f t="shared" si="12"/>
        <v>3117.1849505954565</v>
      </c>
      <c r="D109" s="126">
        <f t="shared" si="13"/>
        <v>8.57</v>
      </c>
      <c r="E109" s="126">
        <f t="shared" si="17"/>
        <v>203.84123776473319</v>
      </c>
      <c r="F109" s="126">
        <f t="shared" si="20"/>
        <v>212.41</v>
      </c>
      <c r="G109" s="125">
        <f t="shared" si="14"/>
        <v>2913.3437128307232</v>
      </c>
      <c r="L109" s="174">
        <f t="shared" si="23"/>
        <v>47635</v>
      </c>
      <c r="M109" s="131">
        <v>96</v>
      </c>
      <c r="N109" s="139">
        <f t="shared" si="15"/>
        <v>1934.0496651852011</v>
      </c>
      <c r="O109" s="175">
        <f t="shared" si="18"/>
        <v>5.32</v>
      </c>
      <c r="P109" s="175">
        <f t="shared" si="19"/>
        <v>126.4727900006415</v>
      </c>
      <c r="Q109" s="175">
        <f t="shared" si="21"/>
        <v>131.79</v>
      </c>
      <c r="R109" s="139">
        <f t="shared" si="16"/>
        <v>1807.5768751845596</v>
      </c>
    </row>
    <row r="110" spans="1:18" x14ac:dyDescent="0.25">
      <c r="A110" s="123">
        <f t="shared" si="22"/>
        <v>47665</v>
      </c>
      <c r="B110" s="124">
        <v>97</v>
      </c>
      <c r="C110" s="125">
        <f t="shared" si="12"/>
        <v>2913.3437128307232</v>
      </c>
      <c r="D110" s="126">
        <f t="shared" si="13"/>
        <v>8.01</v>
      </c>
      <c r="E110" s="126">
        <f t="shared" si="17"/>
        <v>204.40180116858622</v>
      </c>
      <c r="F110" s="126">
        <f t="shared" si="20"/>
        <v>212.41</v>
      </c>
      <c r="G110" s="125">
        <f t="shared" si="14"/>
        <v>2708.941911662137</v>
      </c>
      <c r="L110" s="174">
        <f t="shared" si="23"/>
        <v>47665</v>
      </c>
      <c r="M110" s="131">
        <v>97</v>
      </c>
      <c r="N110" s="139">
        <f t="shared" si="15"/>
        <v>1807.5768751845596</v>
      </c>
      <c r="O110" s="175">
        <f t="shared" si="18"/>
        <v>4.97</v>
      </c>
      <c r="P110" s="175">
        <f t="shared" si="19"/>
        <v>126.82059017314327</v>
      </c>
      <c r="Q110" s="175">
        <f t="shared" si="21"/>
        <v>131.79</v>
      </c>
      <c r="R110" s="139">
        <f t="shared" si="16"/>
        <v>1680.7562850114164</v>
      </c>
    </row>
    <row r="111" spans="1:18" x14ac:dyDescent="0.25">
      <c r="A111" s="123">
        <f t="shared" si="22"/>
        <v>47696</v>
      </c>
      <c r="B111" s="124">
        <v>98</v>
      </c>
      <c r="C111" s="125">
        <f t="shared" si="12"/>
        <v>2708.941911662137</v>
      </c>
      <c r="D111" s="126">
        <f t="shared" si="13"/>
        <v>7.45</v>
      </c>
      <c r="E111" s="126">
        <f t="shared" si="17"/>
        <v>204.96390612179982</v>
      </c>
      <c r="F111" s="126">
        <f t="shared" si="20"/>
        <v>212.41</v>
      </c>
      <c r="G111" s="125">
        <f t="shared" si="14"/>
        <v>2503.9780055403371</v>
      </c>
      <c r="L111" s="174">
        <f t="shared" si="23"/>
        <v>47696</v>
      </c>
      <c r="M111" s="131">
        <v>98</v>
      </c>
      <c r="N111" s="139">
        <f t="shared" si="15"/>
        <v>1680.7562850114164</v>
      </c>
      <c r="O111" s="175">
        <f t="shared" si="18"/>
        <v>4.62</v>
      </c>
      <c r="P111" s="175">
        <f t="shared" si="19"/>
        <v>127.16934679611941</v>
      </c>
      <c r="Q111" s="175">
        <f t="shared" si="21"/>
        <v>131.79</v>
      </c>
      <c r="R111" s="139">
        <f t="shared" si="16"/>
        <v>1553.5869382152969</v>
      </c>
    </row>
    <row r="112" spans="1:18" x14ac:dyDescent="0.25">
      <c r="A112" s="123">
        <f t="shared" si="22"/>
        <v>47727</v>
      </c>
      <c r="B112" s="124">
        <v>99</v>
      </c>
      <c r="C112" s="125">
        <f t="shared" si="12"/>
        <v>2503.9780055403371</v>
      </c>
      <c r="D112" s="126">
        <f t="shared" si="13"/>
        <v>6.89</v>
      </c>
      <c r="E112" s="126">
        <f t="shared" si="17"/>
        <v>205.52755686363477</v>
      </c>
      <c r="F112" s="126">
        <f t="shared" si="20"/>
        <v>212.41</v>
      </c>
      <c r="G112" s="125">
        <f t="shared" si="14"/>
        <v>2298.4504486767023</v>
      </c>
      <c r="L112" s="174">
        <f t="shared" si="23"/>
        <v>47727</v>
      </c>
      <c r="M112" s="131">
        <v>99</v>
      </c>
      <c r="N112" s="139">
        <f t="shared" si="15"/>
        <v>1553.5869382152969</v>
      </c>
      <c r="O112" s="175">
        <f t="shared" si="18"/>
        <v>4.2699999999999996</v>
      </c>
      <c r="P112" s="175">
        <f t="shared" si="19"/>
        <v>127.51906249980874</v>
      </c>
      <c r="Q112" s="175">
        <f t="shared" si="21"/>
        <v>131.79</v>
      </c>
      <c r="R112" s="139">
        <f t="shared" si="16"/>
        <v>1426.0678757154881</v>
      </c>
    </row>
    <row r="113" spans="1:18" x14ac:dyDescent="0.25">
      <c r="A113" s="123">
        <f t="shared" si="22"/>
        <v>47757</v>
      </c>
      <c r="B113" s="124">
        <v>100</v>
      </c>
      <c r="C113" s="125">
        <f t="shared" si="12"/>
        <v>2298.4504486767023</v>
      </c>
      <c r="D113" s="126">
        <f t="shared" si="13"/>
        <v>6.32</v>
      </c>
      <c r="E113" s="126">
        <f t="shared" si="17"/>
        <v>206.09275764500975</v>
      </c>
      <c r="F113" s="126">
        <f t="shared" si="20"/>
        <v>212.41</v>
      </c>
      <c r="G113" s="125">
        <f t="shared" si="14"/>
        <v>2092.3576910316924</v>
      </c>
      <c r="L113" s="174">
        <f t="shared" si="23"/>
        <v>47757</v>
      </c>
      <c r="M113" s="131">
        <v>100</v>
      </c>
      <c r="N113" s="139">
        <f t="shared" si="15"/>
        <v>1426.0678757154881</v>
      </c>
      <c r="O113" s="175">
        <f t="shared" si="18"/>
        <v>3.92</v>
      </c>
      <c r="P113" s="175">
        <f t="shared" si="19"/>
        <v>127.86973992168322</v>
      </c>
      <c r="Q113" s="175">
        <f t="shared" si="21"/>
        <v>131.79</v>
      </c>
      <c r="R113" s="139">
        <f t="shared" si="16"/>
        <v>1298.1981357938048</v>
      </c>
    </row>
    <row r="114" spans="1:18" x14ac:dyDescent="0.25">
      <c r="A114" s="123">
        <f t="shared" si="22"/>
        <v>47788</v>
      </c>
      <c r="B114" s="124">
        <v>101</v>
      </c>
      <c r="C114" s="125">
        <f t="shared" si="12"/>
        <v>2092.3576910316924</v>
      </c>
      <c r="D114" s="126">
        <f t="shared" si="13"/>
        <v>5.75</v>
      </c>
      <c r="E114" s="126">
        <f t="shared" si="17"/>
        <v>206.65951272853351</v>
      </c>
      <c r="F114" s="126">
        <f t="shared" si="20"/>
        <v>212.41</v>
      </c>
      <c r="G114" s="125">
        <f t="shared" si="14"/>
        <v>1885.6981783031588</v>
      </c>
      <c r="L114" s="174">
        <f t="shared" si="23"/>
        <v>47788</v>
      </c>
      <c r="M114" s="131">
        <v>101</v>
      </c>
      <c r="N114" s="139">
        <f t="shared" si="15"/>
        <v>1298.1981357938048</v>
      </c>
      <c r="O114" s="175">
        <f t="shared" si="18"/>
        <v>3.57</v>
      </c>
      <c r="P114" s="175">
        <f t="shared" si="19"/>
        <v>128.22138170646784</v>
      </c>
      <c r="Q114" s="175">
        <f t="shared" si="21"/>
        <v>131.79</v>
      </c>
      <c r="R114" s="139">
        <f t="shared" si="16"/>
        <v>1169.976754087337</v>
      </c>
    </row>
    <row r="115" spans="1:18" x14ac:dyDescent="0.25">
      <c r="A115" s="123">
        <f t="shared" si="22"/>
        <v>47818</v>
      </c>
      <c r="B115" s="124">
        <v>102</v>
      </c>
      <c r="C115" s="125">
        <f t="shared" si="12"/>
        <v>1885.6981783031588</v>
      </c>
      <c r="D115" s="126">
        <f t="shared" si="13"/>
        <v>5.19</v>
      </c>
      <c r="E115" s="126">
        <f t="shared" si="17"/>
        <v>207.22782638853701</v>
      </c>
      <c r="F115" s="126">
        <f t="shared" si="20"/>
        <v>212.41</v>
      </c>
      <c r="G115" s="125">
        <f t="shared" si="14"/>
        <v>1678.4703519146217</v>
      </c>
      <c r="L115" s="174">
        <f t="shared" si="23"/>
        <v>47818</v>
      </c>
      <c r="M115" s="131">
        <v>102</v>
      </c>
      <c r="N115" s="139">
        <f t="shared" si="15"/>
        <v>1169.976754087337</v>
      </c>
      <c r="O115" s="175">
        <f t="shared" si="18"/>
        <v>3.22</v>
      </c>
      <c r="P115" s="175">
        <f t="shared" si="19"/>
        <v>128.57399050616061</v>
      </c>
      <c r="Q115" s="175">
        <f t="shared" si="21"/>
        <v>131.79</v>
      </c>
      <c r="R115" s="139">
        <f t="shared" si="16"/>
        <v>1041.4027635811763</v>
      </c>
    </row>
    <row r="116" spans="1:18" x14ac:dyDescent="0.25">
      <c r="A116" s="123">
        <f t="shared" si="22"/>
        <v>47849</v>
      </c>
      <c r="B116" s="124">
        <v>103</v>
      </c>
      <c r="C116" s="125">
        <f t="shared" si="12"/>
        <v>1678.4703519146217</v>
      </c>
      <c r="D116" s="126">
        <f t="shared" si="13"/>
        <v>4.62</v>
      </c>
      <c r="E116" s="126">
        <f t="shared" si="17"/>
        <v>207.79770291110549</v>
      </c>
      <c r="F116" s="126">
        <f t="shared" si="20"/>
        <v>212.41</v>
      </c>
      <c r="G116" s="125">
        <f t="shared" si="14"/>
        <v>1470.6726490035162</v>
      </c>
      <c r="L116" s="174">
        <f t="shared" si="23"/>
        <v>47849</v>
      </c>
      <c r="M116" s="131">
        <v>103</v>
      </c>
      <c r="N116" s="139">
        <f t="shared" si="15"/>
        <v>1041.4027635811763</v>
      </c>
      <c r="O116" s="175">
        <f t="shared" si="18"/>
        <v>2.86</v>
      </c>
      <c r="P116" s="175">
        <f t="shared" si="19"/>
        <v>128.92756898005257</v>
      </c>
      <c r="Q116" s="175">
        <f t="shared" si="21"/>
        <v>131.79</v>
      </c>
      <c r="R116" s="139">
        <f t="shared" si="16"/>
        <v>912.47519460112369</v>
      </c>
    </row>
    <row r="117" spans="1:18" x14ac:dyDescent="0.25">
      <c r="A117" s="123">
        <f t="shared" si="22"/>
        <v>47880</v>
      </c>
      <c r="B117" s="124">
        <v>104</v>
      </c>
      <c r="C117" s="125">
        <f t="shared" si="12"/>
        <v>1470.6726490035162</v>
      </c>
      <c r="D117" s="126">
        <f t="shared" si="13"/>
        <v>4.04</v>
      </c>
      <c r="E117" s="126">
        <f t="shared" si="17"/>
        <v>208.36914659411102</v>
      </c>
      <c r="F117" s="126">
        <f t="shared" si="20"/>
        <v>212.41</v>
      </c>
      <c r="G117" s="125">
        <f t="shared" si="14"/>
        <v>1262.3035024094052</v>
      </c>
      <c r="L117" s="174">
        <f t="shared" si="23"/>
        <v>47880</v>
      </c>
      <c r="M117" s="131">
        <v>104</v>
      </c>
      <c r="N117" s="139">
        <f t="shared" si="15"/>
        <v>912.47519460112369</v>
      </c>
      <c r="O117" s="175">
        <f t="shared" si="18"/>
        <v>2.5099999999999998</v>
      </c>
      <c r="P117" s="175">
        <f t="shared" si="19"/>
        <v>129.28211979474773</v>
      </c>
      <c r="Q117" s="175">
        <f t="shared" si="21"/>
        <v>131.79</v>
      </c>
      <c r="R117" s="139">
        <f t="shared" si="16"/>
        <v>783.19307480637599</v>
      </c>
    </row>
    <row r="118" spans="1:18" x14ac:dyDescent="0.25">
      <c r="A118" s="123">
        <f t="shared" si="22"/>
        <v>47908</v>
      </c>
      <c r="B118" s="124">
        <v>105</v>
      </c>
      <c r="C118" s="125">
        <f t="shared" si="12"/>
        <v>1262.3035024094052</v>
      </c>
      <c r="D118" s="126">
        <f t="shared" si="13"/>
        <v>3.47</v>
      </c>
      <c r="E118" s="126">
        <f t="shared" si="17"/>
        <v>208.94216174724482</v>
      </c>
      <c r="F118" s="126">
        <f t="shared" si="20"/>
        <v>212.41</v>
      </c>
      <c r="G118" s="125">
        <f t="shared" si="14"/>
        <v>1053.3613406621603</v>
      </c>
      <c r="L118" s="174">
        <f t="shared" si="23"/>
        <v>47908</v>
      </c>
      <c r="M118" s="131">
        <v>105</v>
      </c>
      <c r="N118" s="139">
        <f t="shared" si="15"/>
        <v>783.19307480637599</v>
      </c>
      <c r="O118" s="175">
        <f t="shared" si="18"/>
        <v>2.15</v>
      </c>
      <c r="P118" s="175">
        <f t="shared" si="19"/>
        <v>129.63764562418328</v>
      </c>
      <c r="Q118" s="175">
        <f t="shared" si="21"/>
        <v>131.79</v>
      </c>
      <c r="R118" s="139">
        <f t="shared" si="16"/>
        <v>653.55542918219271</v>
      </c>
    </row>
    <row r="119" spans="1:18" x14ac:dyDescent="0.25">
      <c r="A119" s="123">
        <f t="shared" si="22"/>
        <v>47939</v>
      </c>
      <c r="B119" s="124">
        <v>106</v>
      </c>
      <c r="C119" s="125">
        <f t="shared" si="12"/>
        <v>1053.3613406621603</v>
      </c>
      <c r="D119" s="126">
        <f t="shared" si="13"/>
        <v>2.9</v>
      </c>
      <c r="E119" s="126">
        <f t="shared" si="17"/>
        <v>209.51675269204975</v>
      </c>
      <c r="F119" s="126">
        <f t="shared" si="20"/>
        <v>212.41</v>
      </c>
      <c r="G119" s="125">
        <f t="shared" si="14"/>
        <v>843.84458797011052</v>
      </c>
      <c r="L119" s="174">
        <f t="shared" si="23"/>
        <v>47939</v>
      </c>
      <c r="M119" s="131">
        <v>106</v>
      </c>
      <c r="N119" s="139">
        <f t="shared" si="15"/>
        <v>653.55542918219271</v>
      </c>
      <c r="O119" s="175">
        <f t="shared" si="18"/>
        <v>1.8</v>
      </c>
      <c r="P119" s="175">
        <f t="shared" si="19"/>
        <v>129.99414914964979</v>
      </c>
      <c r="Q119" s="175">
        <f t="shared" si="21"/>
        <v>131.79</v>
      </c>
      <c r="R119" s="139">
        <f t="shared" si="16"/>
        <v>523.56128003254298</v>
      </c>
    </row>
    <row r="120" spans="1:18" x14ac:dyDescent="0.25">
      <c r="A120" s="123">
        <f t="shared" si="22"/>
        <v>47969</v>
      </c>
      <c r="B120" s="124">
        <v>107</v>
      </c>
      <c r="C120" s="125">
        <f t="shared" si="12"/>
        <v>843.84458797011052</v>
      </c>
      <c r="D120" s="126">
        <f t="shared" si="13"/>
        <v>2.3199999999999998</v>
      </c>
      <c r="E120" s="126">
        <f t="shared" si="17"/>
        <v>210.0929237619529</v>
      </c>
      <c r="F120" s="126">
        <f t="shared" si="20"/>
        <v>212.41</v>
      </c>
      <c r="G120" s="125">
        <f t="shared" si="14"/>
        <v>633.75166420815765</v>
      </c>
      <c r="L120" s="174">
        <f t="shared" si="23"/>
        <v>47969</v>
      </c>
      <c r="M120" s="131">
        <v>107</v>
      </c>
      <c r="N120" s="139">
        <f t="shared" si="15"/>
        <v>523.56128003254298</v>
      </c>
      <c r="O120" s="175">
        <f t="shared" si="18"/>
        <v>1.44</v>
      </c>
      <c r="P120" s="175">
        <f t="shared" si="19"/>
        <v>130.35163305981132</v>
      </c>
      <c r="Q120" s="175">
        <f t="shared" si="21"/>
        <v>131.79</v>
      </c>
      <c r="R120" s="139">
        <f t="shared" si="16"/>
        <v>393.20964697273166</v>
      </c>
    </row>
    <row r="121" spans="1:18" x14ac:dyDescent="0.25">
      <c r="A121" s="123">
        <f t="shared" si="22"/>
        <v>48000</v>
      </c>
      <c r="B121" s="124">
        <v>108</v>
      </c>
      <c r="C121" s="125">
        <f t="shared" si="12"/>
        <v>633.75166420815765</v>
      </c>
      <c r="D121" s="126">
        <f t="shared" si="13"/>
        <v>1.74</v>
      </c>
      <c r="E121" s="126">
        <f t="shared" si="17"/>
        <v>210.67067930229828</v>
      </c>
      <c r="F121" s="126">
        <f t="shared" si="20"/>
        <v>212.41</v>
      </c>
      <c r="G121" s="125">
        <f t="shared" si="14"/>
        <v>423.0809849058594</v>
      </c>
      <c r="L121" s="174">
        <f t="shared" si="23"/>
        <v>48000</v>
      </c>
      <c r="M121" s="131">
        <v>108</v>
      </c>
      <c r="N121" s="139">
        <f t="shared" si="15"/>
        <v>393.20964697273166</v>
      </c>
      <c r="O121" s="175">
        <f t="shared" si="18"/>
        <v>1.08</v>
      </c>
      <c r="P121" s="175">
        <f t="shared" si="19"/>
        <v>130.7101000507258</v>
      </c>
      <c r="Q121" s="175">
        <f t="shared" si="21"/>
        <v>131.79</v>
      </c>
      <c r="R121" s="139">
        <f t="shared" si="16"/>
        <v>262.49954692200583</v>
      </c>
    </row>
    <row r="122" spans="1:18" x14ac:dyDescent="0.25">
      <c r="A122" s="123">
        <f t="shared" si="22"/>
        <v>48030</v>
      </c>
      <c r="B122" s="124">
        <v>109</v>
      </c>
      <c r="C122" s="125">
        <f t="shared" si="12"/>
        <v>423.0809849058594</v>
      </c>
      <c r="D122" s="126">
        <f t="shared" si="13"/>
        <v>1.1599999999999999</v>
      </c>
      <c r="E122" s="126">
        <f t="shared" si="17"/>
        <v>211.25002367037956</v>
      </c>
      <c r="F122" s="126">
        <f t="shared" si="20"/>
        <v>212.41</v>
      </c>
      <c r="G122" s="125">
        <f t="shared" si="14"/>
        <v>211.83096123547983</v>
      </c>
      <c r="L122" s="174">
        <f t="shared" si="23"/>
        <v>48030</v>
      </c>
      <c r="M122" s="131">
        <v>109</v>
      </c>
      <c r="N122" s="139">
        <f t="shared" si="15"/>
        <v>262.49954692200583</v>
      </c>
      <c r="O122" s="175">
        <f t="shared" si="18"/>
        <v>0.72</v>
      </c>
      <c r="P122" s="175">
        <f t="shared" si="19"/>
        <v>131.06955282586529</v>
      </c>
      <c r="Q122" s="175">
        <f t="shared" si="21"/>
        <v>131.79</v>
      </c>
      <c r="R122" s="139">
        <f t="shared" si="16"/>
        <v>131.42999409614055</v>
      </c>
    </row>
    <row r="123" spans="1:18" x14ac:dyDescent="0.25">
      <c r="A123" s="123">
        <f t="shared" si="22"/>
        <v>48061</v>
      </c>
      <c r="B123" s="124">
        <v>110</v>
      </c>
      <c r="C123" s="125">
        <f t="shared" si="12"/>
        <v>211.83096123547983</v>
      </c>
      <c r="D123" s="126">
        <f t="shared" si="13"/>
        <v>0.57999999999999996</v>
      </c>
      <c r="E123" s="126">
        <f t="shared" si="17"/>
        <v>211.8309612354731</v>
      </c>
      <c r="F123" s="126">
        <f t="shared" si="20"/>
        <v>212.41</v>
      </c>
      <c r="G123" s="125">
        <f t="shared" si="14"/>
        <v>6.7359451350057498E-12</v>
      </c>
      <c r="L123" s="174">
        <f t="shared" si="23"/>
        <v>48061</v>
      </c>
      <c r="M123" s="131">
        <v>110</v>
      </c>
      <c r="N123" s="139">
        <f t="shared" si="15"/>
        <v>131.42999409614055</v>
      </c>
      <c r="O123" s="175">
        <f t="shared" si="18"/>
        <v>0.36</v>
      </c>
      <c r="P123" s="175">
        <f t="shared" si="19"/>
        <v>131.42999409613643</v>
      </c>
      <c r="Q123" s="175">
        <f t="shared" si="21"/>
        <v>131.79</v>
      </c>
      <c r="R123" s="139">
        <f t="shared" si="16"/>
        <v>4.1211478674085811E-12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5" ma:contentTypeDescription="Create a new document." ma:contentTypeScope="" ma:versionID="8ab4b5c6aa5512a04202afa12165e6e8">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a48636d31ffc0dd2df70dae752fe868a"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3656B0-D701-4880-8193-0EAC6F016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51EBB-A36B-4446-8493-A6650B996C4A}">
  <ds:schemaRefs>
    <ds:schemaRef ds:uri="http://schemas.microsoft.com/sharepoint/v3/contenttype/forms"/>
  </ds:schemaRefs>
</ds:datastoreItem>
</file>

<file path=customXml/itemProps3.xml><?xml version="1.0" encoding="utf-8"?>
<ds:datastoreItem xmlns:ds="http://schemas.openxmlformats.org/officeDocument/2006/customXml" ds:itemID="{7964F47C-3895-4FC8-8698-CE3AB8E1076B}">
  <ds:schemaRefs>
    <ds:schemaRef ds:uri="http://schemas.openxmlformats.org/package/2006/metadata/core-properties"/>
    <ds:schemaRef ds:uri="4295b89e-2911-42f0-a767-8ca596d6842f"/>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a4634551-c501-4e5e-ac96-dde1e0c9b252"/>
    <ds:schemaRef ds:uri="http://www.w3.org/XML/1998/namespace"/>
    <ds:schemaRef ds:uri="http://purl.org/dc/terms/"/>
    <ds:schemaRef ds:uri="d65e48b5-f38d-431e-9b4f-47403bf458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Abitabel</vt:lpstr>
      <vt:lpstr>Annuiteedigraafik BIL_al 07.22</vt:lpstr>
      <vt:lpstr>Annuiteedigraafik PT_al 07.22</vt:lpstr>
      <vt:lpstr>Annuiteedigraafik TS_al 07.22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Telk</dc:creator>
  <cp:lastModifiedBy>Ragne Künnapas</cp:lastModifiedBy>
  <dcterms:created xsi:type="dcterms:W3CDTF">2021-10-27T09:37:18Z</dcterms:created>
  <dcterms:modified xsi:type="dcterms:W3CDTF">2022-11-18T09:43:26Z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ies>
</file>